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L:\PSPC Branch\STRATEGIC PLANNING\Finance and Rates\Annual FY Rates\FY 23-24 Rates\"/>
    </mc:Choice>
  </mc:AlternateContent>
  <xr:revisionPtr revIDLastSave="0" documentId="13_ncr:1_{D2345104-9BC1-4FBB-BBDE-8A009CEBD6EC}" xr6:coauthVersionLast="47" xr6:coauthVersionMax="47" xr10:uidLastSave="{00000000-0000-0000-0000-000000000000}"/>
  <bookViews>
    <workbookView xWindow="28680" yWindow="-120" windowWidth="29040" windowHeight="15840" tabRatio="774" xr2:uid="{00000000-000D-0000-FFFF-FFFF00000000}"/>
  </bookViews>
  <sheets>
    <sheet name="Outpatient-IntensiveOP Tier 1" sheetId="45" r:id="rId1"/>
    <sheet name="Outpatient-IntensiveOP Tier 2" sheetId="33" r:id="rId2"/>
    <sheet name="Outpatient-IntensiveOP Tier 3" sheetId="46" r:id="rId3"/>
    <sheet name="Residential Tier 1" sheetId="39" r:id="rId4"/>
    <sheet name="Residential Tier 2" sheetId="53" r:id="rId5"/>
    <sheet name="Residential Tier 3" sheetId="54" r:id="rId6"/>
    <sheet name="WithdrawalManagement Tier 1 " sheetId="55" r:id="rId7"/>
    <sheet name="WithdrawalManagement Tier 2" sheetId="44" r:id="rId8"/>
    <sheet name="WithdrawalManagement Tier 3" sheetId="56" r:id="rId9"/>
    <sheet name="OTP " sheetId="43" r:id="rId10"/>
    <sheet name="ASAM 3.7WM &amp; 4.0WM" sheetId="52" r:id="rId11"/>
    <sheet name="OTP Medications " sheetId="66" r:id="rId12"/>
    <sheet name="Non-DMC Services" sheetId="47" r:id="rId13"/>
    <sheet name="Perinatal" sheetId="64" r:id="rId14"/>
    <sheet name="CENS" sheetId="63" r:id="rId15"/>
    <sheet name="Rates Standards" sheetId="34" r:id="rId16"/>
    <sheet name="Billing Rules" sheetId="31" r:id="rId17"/>
    <sheet name="Place of Service" sheetId="21" r:id="rId18"/>
    <sheet name="Discipline" sheetId="22" r:id="rId19"/>
    <sheet name="Modifiers" sheetId="23" r:id="rId20"/>
    <sheet name="Taxonomy Codes" sheetId="26" r:id="rId21"/>
    <sheet name="Sheet1" sheetId="62" state="hidden" r:id="rId22"/>
    <sheet name="Track Changes" sheetId="25" state="hidden" r:id="rId23"/>
  </sheets>
  <definedNames>
    <definedName name="_xlnm._FilterDatabase" localSheetId="16" hidden="1">'Billing Rules'!$A$2:$J$2</definedName>
    <definedName name="_xlnm._FilterDatabase" localSheetId="14" hidden="1">CENS!$A$2:$X$29</definedName>
    <definedName name="_xlnm._FilterDatabase" localSheetId="12" hidden="1">'Non-DMC Services'!#REF!</definedName>
    <definedName name="_xlnm._FilterDatabase" localSheetId="0" hidden="1">'Outpatient-IntensiveOP Tier 1'!$B$2:$D$2</definedName>
    <definedName name="_xlnm._FilterDatabase" localSheetId="1" hidden="1">'Outpatient-IntensiveOP Tier 2'!$B$2:$D$2</definedName>
    <definedName name="_xlnm._FilterDatabase" localSheetId="2" hidden="1">'Outpatient-IntensiveOP Tier 3'!$B$2:$D$2</definedName>
    <definedName name="_xlnm._FilterDatabase" localSheetId="13" hidden="1">Perinatal!#REF!</definedName>
    <definedName name="_xlnm._FilterDatabase" localSheetId="17" hidden="1">'Place of Service'!$A$2:$C$53</definedName>
    <definedName name="_xlnm._FilterDatabase" localSheetId="15" hidden="1">'Rates Standards'!#REF!</definedName>
    <definedName name="_xlnm.Print_Area" localSheetId="14">CENS!$A$1:$G$29</definedName>
    <definedName name="_xlnm.Print_Area" localSheetId="19">Modifiers!$A$1:$D$37</definedName>
    <definedName name="_xlnm.Print_Area" localSheetId="12">'Non-DMC Services'!$A$1:$E$8</definedName>
    <definedName name="_xlnm.Print_Area" localSheetId="11">'OTP Medications '!$A$1:$H$258</definedName>
    <definedName name="_xlnm.Print_Area" localSheetId="0">'Outpatient-IntensiveOP Tier 1'!$A$1:$S$116</definedName>
    <definedName name="_xlnm.Print_Area" localSheetId="1">'Outpatient-IntensiveOP Tier 2'!$A$1:$S$116</definedName>
    <definedName name="_xlnm.Print_Area" localSheetId="2">'Outpatient-IntensiveOP Tier 3'!$A$1:$S$116</definedName>
    <definedName name="_xlnm.Print_Area" localSheetId="13">Perinatal!$A$1:$E$8</definedName>
    <definedName name="_xlnm.Print_Area" localSheetId="17">'Place of Service'!$A$1:$C$53</definedName>
    <definedName name="_xlnm.Print_Area" localSheetId="15">'Rates Standards'!$A$1:$D$172</definedName>
    <definedName name="_xlnm.Print_Titles" localSheetId="16">'Billing Rules'!$1:$2</definedName>
    <definedName name="_xlnm.Print_Titles" localSheetId="19">Modifiers!$1:$2</definedName>
    <definedName name="_xlnm.Print_Titles" localSheetId="9">'OTP '!$1:$2</definedName>
    <definedName name="_xlnm.Print_Titles" localSheetId="0">'Outpatient-IntensiveOP Tier 1'!$1:$2</definedName>
    <definedName name="_xlnm.Print_Titles" localSheetId="1">'Outpatient-IntensiveOP Tier 2'!$1:$2</definedName>
    <definedName name="_xlnm.Print_Titles" localSheetId="2">'Outpatient-IntensiveOP Tier 3'!$1:$2</definedName>
    <definedName name="_xlnm.Print_Titles" localSheetId="17">'Place of Service'!$2:$2</definedName>
    <definedName name="_xlnm.Print_Titles" localSheetId="3">'Residential Tier 1'!$1:$2</definedName>
    <definedName name="_xlnm.Print_Titles" localSheetId="4">'Residential Tier 2'!$1:$2</definedName>
    <definedName name="_xlnm.Print_Titles" localSheetId="5">'Residential Tier 3'!$1:$2</definedName>
    <definedName name="_xlnm.Print_Titles" localSheetId="20">'Taxonomy Codes'!$1:$2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45" l="1"/>
  <c r="I67" i="45"/>
  <c r="I105" i="45"/>
  <c r="O13" i="43"/>
  <c r="O14" i="43"/>
  <c r="O17" i="43"/>
  <c r="R127" i="54"/>
  <c r="Q127" i="54"/>
  <c r="P127" i="54"/>
  <c r="O127" i="54"/>
  <c r="N127" i="54"/>
  <c r="M127" i="54"/>
  <c r="R124" i="54"/>
  <c r="Q124" i="54"/>
  <c r="O124" i="54"/>
  <c r="R111" i="54"/>
  <c r="Q111" i="54"/>
  <c r="P111" i="54"/>
  <c r="O111" i="54"/>
  <c r="N111" i="54"/>
  <c r="M111" i="54"/>
  <c r="R108" i="54"/>
  <c r="Q108" i="54"/>
  <c r="O108" i="54"/>
  <c r="R95" i="54"/>
  <c r="Q95" i="54"/>
  <c r="P95" i="54"/>
  <c r="O95" i="54"/>
  <c r="N95" i="54"/>
  <c r="M95" i="54"/>
  <c r="R92" i="54"/>
  <c r="Q92" i="54"/>
  <c r="O92" i="54"/>
  <c r="H76" i="54"/>
  <c r="H50" i="54"/>
  <c r="H24" i="54"/>
  <c r="I22" i="55"/>
  <c r="I22" i="56" l="1"/>
  <c r="H67" i="53"/>
  <c r="H44" i="53"/>
  <c r="H21" i="53"/>
  <c r="H76" i="39"/>
  <c r="H50" i="39"/>
  <c r="H24" i="39"/>
  <c r="R16" i="45" l="1"/>
  <c r="P16" i="45"/>
  <c r="N16" i="45"/>
  <c r="L16" i="45"/>
  <c r="R16" i="46"/>
  <c r="P16" i="46"/>
  <c r="N16" i="46"/>
  <c r="L16" i="46"/>
  <c r="N13" i="43"/>
  <c r="P13" i="43"/>
  <c r="Q13" i="43"/>
  <c r="R13" i="43"/>
  <c r="S13" i="43"/>
  <c r="L13" i="43"/>
  <c r="K13" i="43"/>
  <c r="J13" i="43"/>
  <c r="X27" i="63"/>
  <c r="X18" i="63"/>
  <c r="V27" i="63"/>
  <c r="V18" i="63"/>
  <c r="T27" i="63"/>
  <c r="T18" i="63"/>
  <c r="S27" i="63"/>
  <c r="S18" i="63"/>
  <c r="R27" i="63"/>
  <c r="R18" i="63"/>
  <c r="X9" i="63"/>
  <c r="V9" i="63"/>
  <c r="T9" i="63"/>
  <c r="S9" i="63"/>
  <c r="R9" i="63"/>
  <c r="I19" i="43"/>
  <c r="S8" i="43"/>
  <c r="R8" i="43"/>
  <c r="P8" i="43"/>
  <c r="N8" i="43"/>
  <c r="L8" i="43"/>
  <c r="I105" i="46"/>
  <c r="I67" i="46"/>
  <c r="I29" i="46"/>
  <c r="S83" i="46"/>
  <c r="S45" i="46"/>
  <c r="S7" i="46"/>
  <c r="R83" i="46"/>
  <c r="R45" i="46"/>
  <c r="R7" i="46"/>
  <c r="P83" i="46"/>
  <c r="P45" i="46"/>
  <c r="P7" i="46"/>
  <c r="N83" i="46"/>
  <c r="N45" i="46"/>
  <c r="N7" i="46"/>
  <c r="L83" i="46"/>
  <c r="L45" i="46"/>
  <c r="L7" i="46"/>
  <c r="S83" i="33"/>
  <c r="S45" i="33"/>
  <c r="R83" i="33"/>
  <c r="R45" i="33"/>
  <c r="P83" i="33"/>
  <c r="P45" i="33"/>
  <c r="N83" i="33"/>
  <c r="N45" i="33"/>
  <c r="L83" i="33"/>
  <c r="L45" i="33"/>
  <c r="S7" i="33"/>
  <c r="R7" i="33"/>
  <c r="P7" i="33"/>
  <c r="N7" i="33"/>
  <c r="L7" i="33"/>
  <c r="I105" i="33"/>
  <c r="I67" i="33"/>
  <c r="I29" i="33"/>
  <c r="S83" i="45"/>
  <c r="S45" i="45"/>
  <c r="S7" i="45"/>
  <c r="R83" i="45"/>
  <c r="R45" i="45"/>
  <c r="R7" i="45"/>
  <c r="P83" i="45"/>
  <c r="P45" i="45"/>
  <c r="P7" i="45"/>
  <c r="N83" i="45"/>
  <c r="N45" i="45"/>
  <c r="N7" i="45"/>
  <c r="L83" i="45"/>
  <c r="L45" i="45"/>
  <c r="L7" i="45"/>
  <c r="S14" i="43"/>
  <c r="R14" i="43"/>
  <c r="Q14" i="43"/>
  <c r="P14" i="43"/>
  <c r="N14" i="43"/>
  <c r="L14" i="43"/>
  <c r="K14" i="43"/>
  <c r="J14" i="43"/>
  <c r="X24" i="63"/>
  <c r="X15" i="63"/>
  <c r="V24" i="63"/>
  <c r="V15" i="63"/>
  <c r="T24" i="63"/>
  <c r="T15" i="63"/>
  <c r="S24" i="63"/>
  <c r="S15" i="63"/>
  <c r="R24" i="63"/>
  <c r="R15" i="63"/>
  <c r="P24" i="63"/>
  <c r="P15" i="63"/>
  <c r="O24" i="63"/>
  <c r="O15" i="63"/>
  <c r="N24" i="63"/>
  <c r="N15" i="63"/>
  <c r="X6" i="63"/>
  <c r="V6" i="63"/>
  <c r="T6" i="63"/>
  <c r="S6" i="63"/>
  <c r="R6" i="63"/>
  <c r="P6" i="63"/>
  <c r="O6" i="63"/>
  <c r="N6" i="63"/>
  <c r="S17" i="43"/>
  <c r="R17" i="43"/>
  <c r="P17" i="43"/>
  <c r="N17" i="43"/>
  <c r="L17" i="43"/>
  <c r="K17" i="43"/>
  <c r="J17" i="43"/>
  <c r="S103" i="46"/>
  <c r="R103" i="46"/>
  <c r="P103" i="46"/>
  <c r="O103" i="46"/>
  <c r="N103" i="46"/>
  <c r="L103" i="46"/>
  <c r="K103" i="46"/>
  <c r="J103" i="46"/>
  <c r="S65" i="46"/>
  <c r="R65" i="46"/>
  <c r="P65" i="46"/>
  <c r="O65" i="46"/>
  <c r="N65" i="46"/>
  <c r="L65" i="46"/>
  <c r="K65" i="46"/>
  <c r="J65" i="46"/>
  <c r="S27" i="46"/>
  <c r="R27" i="46"/>
  <c r="P27" i="46"/>
  <c r="O27" i="46"/>
  <c r="N27" i="46"/>
  <c r="L27" i="46"/>
  <c r="K27" i="46"/>
  <c r="J27" i="46"/>
  <c r="S103" i="33"/>
  <c r="R103" i="33"/>
  <c r="P103" i="33"/>
  <c r="O103" i="33"/>
  <c r="N103" i="33"/>
  <c r="L103" i="33"/>
  <c r="K103" i="33"/>
  <c r="J103" i="33"/>
  <c r="S65" i="33"/>
  <c r="R65" i="33"/>
  <c r="P65" i="33"/>
  <c r="O65" i="33"/>
  <c r="N65" i="33"/>
  <c r="L65" i="33"/>
  <c r="K65" i="33"/>
  <c r="J65" i="33"/>
  <c r="S27" i="33"/>
  <c r="R27" i="33"/>
  <c r="P27" i="33"/>
  <c r="O27" i="33"/>
  <c r="N27" i="33"/>
  <c r="L27" i="33"/>
  <c r="K27" i="33"/>
  <c r="J27" i="33"/>
</calcChain>
</file>

<file path=xl/sharedStrings.xml><?xml version="1.0" encoding="utf-8"?>
<sst xmlns="http://schemas.openxmlformats.org/spreadsheetml/2006/main" count="19080" uniqueCount="1141">
  <si>
    <t>Level of Care</t>
  </si>
  <si>
    <t>Code Type</t>
  </si>
  <si>
    <t>Service</t>
  </si>
  <si>
    <t>Code</t>
  </si>
  <si>
    <t>Peer Recovery Specialist</t>
  </si>
  <si>
    <t>Registered Alcohol and Drug Counselor</t>
  </si>
  <si>
    <t>Certified Alcohol and Drug Counselor</t>
  </si>
  <si>
    <t>Nurse Practitioner</t>
  </si>
  <si>
    <t>RN</t>
  </si>
  <si>
    <t>ASAM 0.5 (U7)</t>
  </si>
  <si>
    <t>Supplemental Services</t>
  </si>
  <si>
    <t>Interactive Complexity</t>
  </si>
  <si>
    <t>NA</t>
  </si>
  <si>
    <t>Assessment</t>
  </si>
  <si>
    <t>Psychiatric Diagnostic Evaluation, 15 Minutes</t>
  </si>
  <si>
    <t>Psychiatric Diagnostic Evaluation with Medical Services, 15 Minutes</t>
  </si>
  <si>
    <t>Family Therapy</t>
  </si>
  <si>
    <t>Multiple-Family Group Psychotherapy, 15 Minutes</t>
  </si>
  <si>
    <t>Psychiatric Evaluation of Hospital Records, Other Psychiatric Reports, Psychometric and/or Projective Tests, and Other Accumulated Data for Medical Diagnostic Purposes, 15 Minutes</t>
  </si>
  <si>
    <t>Interpretation or Explanation of Results of Psychiatric or Other Medical Procedures to Family or Other Responsible Persons, 15 Minutes</t>
  </si>
  <si>
    <t>Care Coordination</t>
  </si>
  <si>
    <t>Preparation of report of patient’s psychiatric status, history, treatment, or progress (other than for legal or consultative purpose) for other individuals, agencies, or insurance carries.</t>
  </si>
  <si>
    <t>Psychological Testing Evaluation, First Hour</t>
  </si>
  <si>
    <t>Psychological Testing Evaluation, Each Additional Hour</t>
  </si>
  <si>
    <t>Administration of patient-focused health risk assessment instrument.</t>
  </si>
  <si>
    <t>Health behavior intervention, family (without the patient present), face-to-face. 16-30 minutes</t>
  </si>
  <si>
    <t>Health behavior intervention, family (without the patient present), face-to-face. Each additional 15 minutes.</t>
  </si>
  <si>
    <t>Telephone Assessment and Management Service, 5-10 Minutes</t>
  </si>
  <si>
    <t>Telephone Assessment and Management Service, 11-20 Minutes</t>
  </si>
  <si>
    <t>Telephone Assessment and Management Service, 21-30 Minutes</t>
  </si>
  <si>
    <t>Office or Other Outpatient Visit of New Patient, 15-29 Minutes</t>
  </si>
  <si>
    <t>Office or Other Outpatient Visit of a New patient, 30- 44 Minutes</t>
  </si>
  <si>
    <t>Office or Other Outpatient Visit of a New Patient, 45- 59 Minutes</t>
  </si>
  <si>
    <t>Office or Other Outpatient Visit of a New Patient, 60- 74 Minutes</t>
  </si>
  <si>
    <t>Office or Other Outpatient Visit of an Established Patient, 10-19 Minutes</t>
  </si>
  <si>
    <t>Office or Other Outpatient Visit of an Established Patient, 20-29 Minutes</t>
  </si>
  <si>
    <t>Office or Other Outpatient Visit of an Established Patient, 30-39 Minutes</t>
  </si>
  <si>
    <t>Office or Other Outpatient Visit of an Established Patient, 40-54 Minutes</t>
  </si>
  <si>
    <t>Home Visit of a New Patient, 15-25 Minutes</t>
  </si>
  <si>
    <t>Home Visit of a New Patient, 26-35 Minutes</t>
  </si>
  <si>
    <t>Home Visit of a New Patient, 51-65 Minutes</t>
  </si>
  <si>
    <t>Home Visit of a New Patient, 66-80 Minutes</t>
  </si>
  <si>
    <t>Home Visit of an Established Patient, 10-20 Minutes</t>
  </si>
  <si>
    <t>Home Visit of an Established Patient, 21-35  Minutes</t>
  </si>
  <si>
    <t>Home Visit of an Established Patient, 36-50 Minutes</t>
  </si>
  <si>
    <t>Home Visit of an Established Patient, 51-70 Minutes</t>
  </si>
  <si>
    <t>Medical Team Conference with Interdisciplinary Team of Health Care Professionals, Participation by Physician. Patient and/or Family not Present. 30 Minutes or More</t>
  </si>
  <si>
    <t>Medical Team Conference with Interdisciplinary Team of Health Care Professionals, Participation by Non- Physician. Patient and/or Family Not Present. 30 Minutes or More</t>
  </si>
  <si>
    <t>Targeted Case Management, Each 15 Minutes</t>
  </si>
  <si>
    <t>T1017</t>
  </si>
  <si>
    <t>Telephone Evaluation and Management Service, 5-10 Minutes</t>
  </si>
  <si>
    <t>Telephone Evaluation and Management Service, 11-20 Minutes</t>
  </si>
  <si>
    <t>Telephone Evaluation and Management Service, 21-30 Minutes</t>
  </si>
  <si>
    <t>Inter-Professional Telephone/Internet/ Electronic Health Record Assessment Provided by a Consultative Physician, 5-15 Minutes</t>
  </si>
  <si>
    <t>Medication Services</t>
  </si>
  <si>
    <t>Prolonged Office or Other Outpatient Evaluation and Management Service(s) beyond the Maximum Time; Each Additional 15 Minutes</t>
  </si>
  <si>
    <t>G2212</t>
  </si>
  <si>
    <t>Alcohol and/or drug assessment. (Note: Use this code for screening to determine the appropriate delivery system for beneficiaries seeking services)</t>
  </si>
  <si>
    <t>H0001</t>
  </si>
  <si>
    <t>Individual Counseling</t>
  </si>
  <si>
    <t>Behavioral health counseling and therapy, 15 minutes.</t>
  </si>
  <si>
    <t>H0004</t>
  </si>
  <si>
    <t>Group Counseling</t>
  </si>
  <si>
    <t>Alcohol and/or drug services; group counseling by a clinician, 15 minutes.</t>
  </si>
  <si>
    <t>H0005</t>
  </si>
  <si>
    <t>SUD Crisis Intervention</t>
  </si>
  <si>
    <t>Alcohol and/or drug services; crisis intervention (outpatient),</t>
  </si>
  <si>
    <t>H0007</t>
  </si>
  <si>
    <t>Peer Support</t>
  </si>
  <si>
    <t>Behavioral Health Prevention Education service, delivery of service with target population to affect knowledge, attitude, and/or behavior.</t>
  </si>
  <si>
    <t>H0025</t>
  </si>
  <si>
    <t>Oral Medication Administration, Direct Observation, 15 Minutes</t>
  </si>
  <si>
    <t>H0033</t>
  </si>
  <si>
    <t>Medication Training and Support, per 15 Minutes</t>
  </si>
  <si>
    <t>H0034</t>
  </si>
  <si>
    <t>Self-help/peer services, per 15 minutes</t>
  </si>
  <si>
    <t>H0038</t>
  </si>
  <si>
    <t>Alcohol and/or other drug testing. (Note: Use this code to submit claims for point of care tests)</t>
  </si>
  <si>
    <t>H0048</t>
  </si>
  <si>
    <t>Alcohol and/or drug screening</t>
  </si>
  <si>
    <t>H0049</t>
  </si>
  <si>
    <t>Alcohol and/or Drug Services, brief intervention, 15 minutes (Code must be used to submit claims for Contingency Management Services)</t>
  </si>
  <si>
    <t>H0050</t>
  </si>
  <si>
    <t>Prenatal Care, at risk assessment.</t>
  </si>
  <si>
    <t>H1000</t>
  </si>
  <si>
    <t>Treatment Planning</t>
  </si>
  <si>
    <t>Skills training and development, per 15 minutes. (Use this code to submit claims for Patient Education Services).</t>
  </si>
  <si>
    <t>H2014</t>
  </si>
  <si>
    <t>Psychoeducational Service, per 15 minutes</t>
  </si>
  <si>
    <t>H2027</t>
  </si>
  <si>
    <t>Alcohol and/or substance abuse services, family/couple counseling</t>
  </si>
  <si>
    <t>T1006</t>
  </si>
  <si>
    <t>Discharge Services</t>
  </si>
  <si>
    <r>
      <t>Alcohol and/or substance abuse services, treatment plan development and/or modification</t>
    </r>
    <r>
      <rPr>
        <b/>
        <sz val="11"/>
        <color theme="1"/>
        <rFont val="Calibri"/>
        <family val="2"/>
        <scheme val="minor"/>
      </rPr>
      <t>.</t>
    </r>
  </si>
  <si>
    <t>T1007</t>
  </si>
  <si>
    <t>Sign Language or Oral Interpretive Services, 15 Minutes</t>
  </si>
  <si>
    <t>T1013</t>
  </si>
  <si>
    <t>ASAM 0.5 (U7,U6)</t>
  </si>
  <si>
    <t>Recovery Services</t>
  </si>
  <si>
    <t>Comprehensive community support services, per 15 minutes</t>
  </si>
  <si>
    <t>H2015</t>
  </si>
  <si>
    <t>ASAM 1.0 (U7)</t>
  </si>
  <si>
    <t>ASAM 1.0 (U7,U6)</t>
  </si>
  <si>
    <t>ASAM 2.1 (U8)</t>
  </si>
  <si>
    <t>ASAM 2.1 (U8,U6)</t>
  </si>
  <si>
    <t>Preparation of report of patient’s psychiatric status, history,treatment, or progress (other than for legal or consultative purpose) for other individuals, agencies, or insurance carries.</t>
  </si>
  <si>
    <t>Health behavior intervention, family (without the patient present), face-to-face.Each additional 15 minutes.</t>
  </si>
  <si>
    <t>Behavioral Health Prevention Education service, delivery of service with target population to affect knowledge, attitude,and/or behavior.</t>
  </si>
  <si>
    <t>TIER 1 RESIDENTIAL TREATMENT</t>
  </si>
  <si>
    <t>ASAM 3.1 (U1)</t>
  </si>
  <si>
    <t>Low Intensity Residential</t>
  </si>
  <si>
    <t>Behavioral Health; Long Term Residential</t>
  </si>
  <si>
    <t>H0019</t>
  </si>
  <si>
    <t>ASAM 3.3 (U2)</t>
  </si>
  <si>
    <t>High Intensity Residential Population Specific</t>
  </si>
  <si>
    <t>ASAM 3.5 (U3)</t>
  </si>
  <si>
    <t>High Intensity Residential Non-Population Specific</t>
  </si>
  <si>
    <t>ASAM 3.1 (U1,U6)</t>
  </si>
  <si>
    <t>ASAM 3.3 (U2,U6)</t>
  </si>
  <si>
    <t>ASAM 3.5 (U3,U6)</t>
  </si>
  <si>
    <t>TIER 2 RESIDENTIAL TREATMENT</t>
  </si>
  <si>
    <t>TIER 3 RESIDENTIAL TREATMENT</t>
  </si>
  <si>
    <t>ASAM 3.2 WM (U9)</t>
  </si>
  <si>
    <t>Residential Withdrawal Management</t>
  </si>
  <si>
    <t>Alcohol and/or drug services: (residential addiction program outpatient). Subacute detoxification</t>
  </si>
  <si>
    <t>H0012</t>
  </si>
  <si>
    <t>ASAM 1.0 WM (U4 + U7 or U8)</t>
  </si>
  <si>
    <t>Extended Day Service</t>
  </si>
  <si>
    <t>Alcohol and/or drug services; ambulatory detoxification</t>
  </si>
  <si>
    <t>H0014</t>
  </si>
  <si>
    <t>ASAM 2.0 WM (U5+U7 or U8)</t>
  </si>
  <si>
    <t>Alcohol and/or substance abuse services, treatment plan development and/or modification.</t>
  </si>
  <si>
    <t>ASAM 3.2 WM (U9,U6)</t>
  </si>
  <si>
    <t>ASAM 1.0 WM (U4 + U7 or U8+U6)</t>
  </si>
  <si>
    <t>ASAM 2.0 WM (U5+U7 or U8+U6)</t>
  </si>
  <si>
    <t>OPIOID TREATMENT PROGRAMS</t>
  </si>
  <si>
    <t>OTP (UA,HG)</t>
  </si>
  <si>
    <t>OTP (UA,HG,U6)</t>
  </si>
  <si>
    <t>Revenue Code</t>
  </si>
  <si>
    <t>PCS Code</t>
  </si>
  <si>
    <t>DPI Segment</t>
  </si>
  <si>
    <t>Rate</t>
  </si>
  <si>
    <t>ASAM 3.7 WM</t>
  </si>
  <si>
    <t>Inpatient Withdrawal Management
Medically Monitored</t>
  </si>
  <si>
    <t>Withdrawal Management 3.7 Adult Perinatal</t>
  </si>
  <si>
    <t>0953</t>
  </si>
  <si>
    <t>HZ2ZZZZ</t>
  </si>
  <si>
    <t>WM37P</t>
  </si>
  <si>
    <t>Inpatient Withdrawal Management Medically Monitored</t>
  </si>
  <si>
    <t>Withdrawal Management 3.7 Perinatal Youth</t>
  </si>
  <si>
    <t>WM37PY</t>
  </si>
  <si>
    <t>Withdrawal Management 3.7 Adult Non-Perinatal</t>
  </si>
  <si>
    <t>WM37</t>
  </si>
  <si>
    <t>Withdrawal Management 3.7 Youth Non-Perinatal</t>
  </si>
  <si>
    <t>WM37Y</t>
  </si>
  <si>
    <t>ASAM 4.0 WM</t>
  </si>
  <si>
    <t>Inpatient Withdrawal Management
Medically Managed</t>
  </si>
  <si>
    <t>Withdrawal Management 4.0 Adult Perinatal</t>
  </si>
  <si>
    <t>WM40P</t>
  </si>
  <si>
    <t>Withdrawal Management 4.0 Perinatal Youth</t>
  </si>
  <si>
    <t>WM40PY</t>
  </si>
  <si>
    <t>Withdrawal Management 4.0 Adult Non-Perinatal</t>
  </si>
  <si>
    <t>WM40</t>
  </si>
  <si>
    <t>Withdrawal Management 4.0 Youth Non-Perinatal</t>
  </si>
  <si>
    <t>WM40Y</t>
  </si>
  <si>
    <r>
      <t>MEDICATIONS FOR ADDICTION TREATMENT – OTP SETTING</t>
    </r>
    <r>
      <rPr>
        <b/>
        <vertAlign val="superscript"/>
        <sz val="22"/>
        <color rgb="FFFFFFFF"/>
        <rFont val="Arial Narrow"/>
        <family val="2"/>
      </rPr>
      <t>1</t>
    </r>
  </si>
  <si>
    <t>HCPCS</t>
  </si>
  <si>
    <t>Medication</t>
  </si>
  <si>
    <t>Perinatal Rate</t>
  </si>
  <si>
    <t>Unit</t>
  </si>
  <si>
    <t>H0020</t>
  </si>
  <si>
    <t>Methadone</t>
  </si>
  <si>
    <t>Per Day</t>
  </si>
  <si>
    <t>LABEL NAME</t>
  </si>
  <si>
    <t>Effective From Date</t>
  </si>
  <si>
    <t>Effective To Date</t>
  </si>
  <si>
    <t>NATIONAL DRUG CODE (NDC)</t>
  </si>
  <si>
    <t>DOSAGE/FORM</t>
  </si>
  <si>
    <t>S5001AB</t>
  </si>
  <si>
    <t>Naltrexone Long Acting Injection Brand Name</t>
  </si>
  <si>
    <t>Monthly</t>
  </si>
  <si>
    <t>Naltrexone Long Acting Injection</t>
  </si>
  <si>
    <t>NULL</t>
  </si>
  <si>
    <t>KIT</t>
  </si>
  <si>
    <t>S5000B</t>
  </si>
  <si>
    <t xml:space="preserve">Buprenorphine Generic </t>
  </si>
  <si>
    <t>BUPRENORPHINE HCL</t>
  </si>
  <si>
    <t>BUPRENORPHINE 2 MG TABLET SL</t>
  </si>
  <si>
    <t>BUPRENORPHINE 8 MG TABLET SL</t>
  </si>
  <si>
    <t>S5000BN</t>
  </si>
  <si>
    <t>Buprenorphine Combo Generic</t>
  </si>
  <si>
    <t>BUPRENORPHINE HCL/NALOXONE HCL</t>
  </si>
  <si>
    <t>BUPRENORPHN-NALOXN 2-0.5 MG SL</t>
  </si>
  <si>
    <t>BUPRENORPHIN-NALOXON 8-2 MG SL</t>
  </si>
  <si>
    <t>BUPRENORPHINE-NALOX 2-0.5MG TB</t>
  </si>
  <si>
    <t>BUPRENORPHINE-NALOX 8-2 MG TAB</t>
  </si>
  <si>
    <t>BUPRENO-NALOX 2-0.5 MG SL FILM</t>
  </si>
  <si>
    <t>BUPRENORP-NALOX 4-1 MG SL FILM</t>
  </si>
  <si>
    <t>BUPRENORP-NALOX 8-2 MG SL FILM</t>
  </si>
  <si>
    <t>BUPRENOR-NALOX 12-3 MG SL FILM</t>
  </si>
  <si>
    <t>S5001BN</t>
  </si>
  <si>
    <t>Buprenorphine Combo Brand Name</t>
  </si>
  <si>
    <t>SUBOXONE 2 MG-0.5 MG SL FILM</t>
  </si>
  <si>
    <t>SUBOXONE 4 MG-1 MG SL FILM</t>
  </si>
  <si>
    <t>SUBOXONE 8 MG-2 MG SL FILM</t>
  </si>
  <si>
    <t>SUBOXONE 12 MG-3 MG SL FILM</t>
  </si>
  <si>
    <t>SUBUTEX 2 MG TABLET SL</t>
  </si>
  <si>
    <t>SUBUTEX 8 MG TABLET SL</t>
  </si>
  <si>
    <t>ZUBSOLV 11.4-2.9 MG TABLET SL</t>
  </si>
  <si>
    <t>ZUBSOLV 0.7-0.18 MG TABLET SL</t>
  </si>
  <si>
    <t>ZUBSOLV 1.4-0.36 MG TABLET SL</t>
  </si>
  <si>
    <t>ZUBSOLV 2.9-0.71 MG TABLET SL</t>
  </si>
  <si>
    <t>ZUBSOLV 5.7-1.4 MG TABLET SL</t>
  </si>
  <si>
    <t>ZUBSOLV 8.6-2.1 MG TABLET SL</t>
  </si>
  <si>
    <t>BUNAVAIL 2.1-0.3 MG FILM</t>
  </si>
  <si>
    <t>BUNAVAIL 4.2-0.7 MG FILM</t>
  </si>
  <si>
    <t>S5000BF</t>
  </si>
  <si>
    <t>Buprenorphine-Naloxone Film Generic</t>
  </si>
  <si>
    <t>BUPRENORPHINE-NALOX 2-0.5MG FM</t>
  </si>
  <si>
    <t>BUPRENORPHINE-NALOX 4-1MG FILM</t>
  </si>
  <si>
    <t>BUPRENORPHINE-NALOX 8-2MG FILM</t>
  </si>
  <si>
    <t>BUPRENORPHINE-NALOX 12-3MG FLM</t>
  </si>
  <si>
    <t>S5001BF</t>
  </si>
  <si>
    <t>Buprenorphine-Naloxone Film Brand Name</t>
  </si>
  <si>
    <t>S5000BI</t>
  </si>
  <si>
    <t>Buprenorphine Injectable Generic</t>
  </si>
  <si>
    <t>Buprenorphine: Long-acting injection</t>
  </si>
  <si>
    <t>100 mg/1 SOLUTION SUBCUTANEOUS</t>
  </si>
  <si>
    <t>300 mg/1 SOLUTION SUBCUTANEOUS</t>
  </si>
  <si>
    <t>S5000C</t>
  </si>
  <si>
    <t>Disulfiram - Generic Name</t>
  </si>
  <si>
    <t>DISULFIRAM</t>
  </si>
  <si>
    <t>DISULFIRAM 250 MG TABLET</t>
  </si>
  <si>
    <t>DISULFIRAM 500 MG TABLET</t>
  </si>
  <si>
    <t>S5001C</t>
  </si>
  <si>
    <t>Disulfiram Brand Name</t>
  </si>
  <si>
    <t>ANTABUSE 250 MG TABLET</t>
  </si>
  <si>
    <t>ANTABUSE 500 MG TABLET</t>
  </si>
  <si>
    <t>S5001D</t>
  </si>
  <si>
    <t>Naloxone HCL Brand Name</t>
  </si>
  <si>
    <t>per 2 Units</t>
  </si>
  <si>
    <t>NALOXONE HCL</t>
  </si>
  <si>
    <t>NARCAN 4 MG NASAL SPRAY</t>
  </si>
  <si>
    <t>1 DHCS UPDATED NDC List (6/29/2022)</t>
  </si>
  <si>
    <t>NON-DMC SERVICES</t>
  </si>
  <si>
    <t>Recovery Bridge Housing (RBH)</t>
  </si>
  <si>
    <t>H2034</t>
  </si>
  <si>
    <t>Recovery Bridge Housing</t>
  </si>
  <si>
    <t>Day Rate</t>
  </si>
  <si>
    <r>
      <t xml:space="preserve">PREGNANT AND PARENTING WOMEN (PPW) SERVICES 
</t>
    </r>
    <r>
      <rPr>
        <b/>
        <sz val="12"/>
        <rFont val="Calibri"/>
        <family val="2"/>
      </rPr>
      <t xml:space="preserve">– DMC PERINATAL DESIGNATED SITES ONLY </t>
    </r>
  </si>
  <si>
    <t>Provide Documentation of Delivered Services</t>
  </si>
  <si>
    <t>H0006-C</t>
  </si>
  <si>
    <t>Child Care Coordination</t>
  </si>
  <si>
    <t>15-Minute Increment
(per child)</t>
  </si>
  <si>
    <t>T1009</t>
  </si>
  <si>
    <t>Cooperative (Co-Op) Child Care</t>
  </si>
  <si>
    <t>T2027</t>
  </si>
  <si>
    <t>Licensed-Like Child Care</t>
  </si>
  <si>
    <t>A0080</t>
  </si>
  <si>
    <t>Transportation 
(non-residential providers)</t>
  </si>
  <si>
    <t>Per Mile</t>
  </si>
  <si>
    <t>S9976-C</t>
  </si>
  <si>
    <t>Residential (RS) 
ASAM 3.1, 3.3 or 3.5 
- Room and Board</t>
  </si>
  <si>
    <t>H2034-C</t>
  </si>
  <si>
    <t>Recovery Bridge Housing (RBH)
– Bed Day</t>
  </si>
  <si>
    <t>CLIENT ENGAGEMENT AND NAVIGATION SERVICE (CENS)</t>
  </si>
  <si>
    <t>-</t>
  </si>
  <si>
    <t>Co-located patient navigation and connection to treatment</t>
  </si>
  <si>
    <t>SERVICE STANDARDS</t>
  </si>
  <si>
    <t>1.  If services are not provided for 30 days an alert will be sent via Sage to notify the contractor to discharge the individual.  If after 45 days no services have been provided , an administrative discharge will be automatically be completed and the County monitors will discuss the deficiency at the next site visit.</t>
  </si>
  <si>
    <t xml:space="preserve">2.  An individual cannot be concurrently enrolled in two or more levels of care (except OTP, RBH,RSS) or be enrolled by more than one contractor at a time (except OTP, RBH,RSS). Consult DHCS' Same Day Matrix for services. </t>
  </si>
  <si>
    <t>3.  If relapse risk is deemed to be significant without immediate placement in residential care, a residential treatment provider may admit an individual prior to receiving residential preauthorization, with the understanding that preauthorization denials will result in financial loss, whereas preauthorization approvals will be retroactively reimbursed to the date of admission. For example, a residential treatment provider may choose to accept the financial risk of admitting residential cases during the weekend, with the understanding that SAPC will render an authorization decision on the first business day and within 24 hours of receiving the request.</t>
  </si>
  <si>
    <t>4.  Travel time is allowable when providing ASAM 0.5, 1.0, or 2.1 at a SAPC approved Filed-Based Service location by the performing provider (e.g., SUD Counselor) up to 30 minutes to and from the approved location, unless otherwise approved in the application due to service a remove location within an underserved area (e.g., Antelope Valley, Catalina Island).  The Progress or Miscellaneous Note must include the start and end time of the travel each direction.</t>
  </si>
  <si>
    <t>6.  If services are not provided for 30 days an alert will be sent via Sage to notify the contractor to discharge the individual.  If after 45 days no services have been provided , an administrative discharge will be automatically be completed and the County monitors will discuss the deficiency at the next site visit.</t>
  </si>
  <si>
    <t>7.  If relapse risk is deemed to be significant without immediate placement in residential care, a residential treatment provider may admit an individual prior to receiving residential preauthorization, with the understanding that preauthorization denials will result in financial loss, whereas preauthorization approvals will be retroactively reimbursed to the date of admission. For example, a residential treatment provider may choose to accept the financial risk of admitting residential cases during the weekend, with the understanding that SAPC will render an authorization decision on the first business day and within 24 hours of receiving the request.</t>
  </si>
  <si>
    <t>8. Recovery Bridge Housing participants must be concurrently enrolled in outpatient (ASAM 1.0), intensive outpatient (ASAM 2.1), opioid treatment programs (ASAM 1-OTP) or ambulatory withdrawal management (ASAM 1-WM) services.</t>
  </si>
  <si>
    <t xml:space="preserve">9. Supplemental Pregnant and Parenting Women (PPW) services are only available to agency sites with approved DMC Perinatal Designation on the DMC Certification. To be reimbursed, delivered services must comply with the detailed HCPCS standards outlined in the Provider Manual. This includes compliance with the most recent version of the Perinatal Practice Guidelines. </t>
  </si>
  <si>
    <t>10.   45 C.F.R. 96 App. A(2)., 45 C.F.R. 96.124(e)(5)  Outlines the requirement for sufficient case management and transportation to women and their children.</t>
  </si>
  <si>
    <t>11.  California Department of Education Standard Reimbursement Rate was used to develop the Child care rates</t>
  </si>
  <si>
    <t>SERVICE STANDARDS BY LEVEL OF CARE</t>
  </si>
  <si>
    <t>ASAM 0.5</t>
  </si>
  <si>
    <t>Early Intervention Services</t>
  </si>
  <si>
    <t xml:space="preserve">Youth 12-17 including Perinatal/Parenting </t>
  </si>
  <si>
    <t>Code: U7</t>
  </si>
  <si>
    <t xml:space="preserve">Combined services must have a minimum 2 hours per month and no less or more than </t>
  </si>
  <si>
    <r>
      <t>0-24 units per week or 0-6 hours per week</t>
    </r>
    <r>
      <rPr>
        <vertAlign val="superscript"/>
        <sz val="11"/>
        <color theme="1"/>
        <rFont val="Arial Narrow"/>
        <family val="2"/>
      </rPr>
      <t xml:space="preserve">
</t>
    </r>
    <r>
      <rPr>
        <b/>
        <sz val="11"/>
        <color theme="1"/>
        <rFont val="Arial Narrow"/>
        <family val="2"/>
      </rPr>
      <t xml:space="preserve">
Adult 18+ including Perinatal/Parenting </t>
    </r>
    <r>
      <rPr>
        <sz val="11"/>
        <color theme="1"/>
        <rFont val="Arial Narrow"/>
        <family val="2"/>
      </rPr>
      <t xml:space="preserve">
Combined services must have a minimum 2 hours per month and no less or more than 0-36 units per week or 0-9 hours per week</t>
    </r>
  </si>
  <si>
    <t>ASAM 1.0</t>
  </si>
  <si>
    <t>Outpatient</t>
  </si>
  <si>
    <t>0-24 units per week or 0-6 hours per week</t>
  </si>
  <si>
    <t>Adult 18+ including Perinatal/Parenting</t>
  </si>
  <si>
    <t xml:space="preserve">Minimum 2 hours per month and no less or more than </t>
  </si>
  <si>
    <t>0-36 units per week or 0-9 hours per week</t>
  </si>
  <si>
    <t>ASAM 2.1</t>
  </si>
  <si>
    <t>Intensive Outpatient</t>
  </si>
  <si>
    <t>Youth 12-17</t>
  </si>
  <si>
    <t>Code: U8</t>
  </si>
  <si>
    <t>Combined services no less or more than* 24-76 units per week or 6-19 hours per week</t>
  </si>
  <si>
    <t>Perinatal/Parenting Youth 12-17</t>
  </si>
  <si>
    <t>No less or more than* 24-120 units per week or 6-30 hours per week</t>
  </si>
  <si>
    <t>Adult 18+</t>
  </si>
  <si>
    <t>No less or more than* 36-76 units per week or 9-19 hours per week</t>
  </si>
  <si>
    <t>Perinatal/Parenting Adult 18+</t>
  </si>
  <si>
    <t>No less or more than* 36-120 units per week or 9-30 hours per week</t>
  </si>
  <si>
    <t xml:space="preserve">*If the minimum hours of service are not met, reimbursement may be reduced to the ASAM 1.0 fee/rate. If minimum service units are not met for 4 or more weeks the patient needs to step down to a lower LOC and further reimbursement will be disallowed.  </t>
  </si>
  <si>
    <t>ASAM 3.1</t>
  </si>
  <si>
    <t>Pre-Authorization by County Required</t>
  </si>
  <si>
    <t>Code U1</t>
  </si>
  <si>
    <t xml:space="preserve">Residential &amp; Withdrawal Management - Screening not billable for same day of admission </t>
  </si>
  <si>
    <t>Age 12-17 including Perinatal/Parenting</t>
  </si>
  <si>
    <t xml:space="preserve"> Combined services of 80+ units per week or 20+ hours per week</t>
  </si>
  <si>
    <t>Age 18-20 including Perintal/Parenting</t>
  </si>
  <si>
    <t>Combined Services of 80+ units per week or 20+ hours per week</t>
  </si>
  <si>
    <t xml:space="preserve">Age 21+ including Perinatal/Parenting </t>
  </si>
  <si>
    <t>80+ units per week or 20+ hours per week</t>
  </si>
  <si>
    <t>ASAM 3.3</t>
  </si>
  <si>
    <t>Code: U2</t>
  </si>
  <si>
    <t xml:space="preserve">Age 18-20 including Perinatal/Parenting </t>
  </si>
  <si>
    <t>Combined services of 96+ units per week or 24+ hours per week</t>
  </si>
  <si>
    <t xml:space="preserve"> Combined services of 96+ units per week or 24+ hours per week</t>
  </si>
  <si>
    <t>ASAM 3.5</t>
  </si>
  <si>
    <t>High Intensity Residential
Non-Population Specific</t>
  </si>
  <si>
    <t>Code: U3</t>
  </si>
  <si>
    <t>Combined services of 88+ units per week or 22+ hours per week</t>
  </si>
  <si>
    <t>ASAM 1-WM</t>
  </si>
  <si>
    <t>Ambulatory Withdrawal Management
Without Extended On-Site Monitoring</t>
  </si>
  <si>
    <t>Code: U4</t>
  </si>
  <si>
    <t>+ U7 or U8</t>
  </si>
  <si>
    <t>(Authorized Service)</t>
  </si>
  <si>
    <t xml:space="preserve">*If 1-WM services do not occur at a standalone site, </t>
  </si>
  <si>
    <t xml:space="preserve">add the “U Code” for the primary outpatient LOC as well: </t>
  </si>
  <si>
    <t>U7 – ASAM 1.0 and 1.0; U8 – ASAM 2.1.</t>
  </si>
  <si>
    <t>Maximum 14-days of service per episode.</t>
  </si>
  <si>
    <t>ASAM 2-WM</t>
  </si>
  <si>
    <t>Ambulatory Withdrawal Management with 
Extended On-Site Monitoring</t>
  </si>
  <si>
    <t>Code: U5</t>
  </si>
  <si>
    <t xml:space="preserve">*If 2-WM services do not occur at a standalone site, </t>
  </si>
  <si>
    <t>Maximum 14-day stay per episode.</t>
  </si>
  <si>
    <t>ASAM 3.2-WM</t>
  </si>
  <si>
    <t>Residential Withdrawal Management
Clinically Managed</t>
  </si>
  <si>
    <t>Code: U9</t>
  </si>
  <si>
    <t>ASAM 3.7-WM</t>
  </si>
  <si>
    <t>Residential &amp; Withdrawal Management - Screening not  billable for same day of admission - Room and Board and MAT Services are included in the day rate</t>
  </si>
  <si>
    <t>Refer to 837I Companion Guide for Configuration
p. 21 Room and Board p.34 Billing Combination</t>
  </si>
  <si>
    <r>
      <rPr>
        <b/>
        <sz val="11"/>
        <rFont val="Arial Narrow"/>
        <family val="2"/>
      </rPr>
      <t xml:space="preserve">(Authorized Service)
</t>
    </r>
    <r>
      <rPr>
        <sz val="11"/>
        <rFont val="Arial Narrow"/>
        <family val="2"/>
      </rPr>
      <t>Maximum 14-day stay per episode.</t>
    </r>
  </si>
  <si>
    <t>ASAM 4-WM</t>
  </si>
  <si>
    <t>Residential &amp; Withdrawal Management - Screening not billable for same day of admission - Room and Board and MAT Services are included in the day rate</t>
  </si>
  <si>
    <t>ASAM 1-OTP</t>
  </si>
  <si>
    <r>
      <t xml:space="preserve">Opioid Treatment Programs
</t>
    </r>
    <r>
      <rPr>
        <sz val="11"/>
        <color theme="1"/>
        <rFont val="Arial Narrow"/>
        <family val="2"/>
      </rPr>
      <t>If two rates – the higher rate is for perinatal 
Authorization by County Required for Minors</t>
    </r>
  </si>
  <si>
    <t>Code: UA, HG</t>
  </si>
  <si>
    <t>County authorization, and for methadone: parental consent and 2 unsuccessful detoxification attempts or drug free treatment episodes within a 12 month period.</t>
  </si>
  <si>
    <t xml:space="preserve">Combined services of 5 units or 50-minutes, and no more than 20 units or 200 </t>
  </si>
  <si>
    <t>SERVICE STANDARDS BY HCPC/CPT CODE</t>
  </si>
  <si>
    <t>HCPC</t>
  </si>
  <si>
    <t>Standard</t>
  </si>
  <si>
    <t>Screening Admitted</t>
  </si>
  <si>
    <t>RECOVERY BRIDGE HOUSING</t>
  </si>
  <si>
    <r>
      <t>Authorization by County Required</t>
    </r>
    <r>
      <rPr>
        <b/>
        <sz val="10"/>
        <color theme="1"/>
        <rFont val="Arial Narrow"/>
        <family val="2"/>
      </rPr>
      <t xml:space="preserve">
Age 12-17: </t>
    </r>
    <r>
      <rPr>
        <sz val="10"/>
        <color theme="1"/>
        <rFont val="Arial Narrow"/>
        <family val="2"/>
      </rPr>
      <t>0 days</t>
    </r>
    <r>
      <rPr>
        <b/>
        <sz val="10"/>
        <color theme="1"/>
        <rFont val="Arial Narrow"/>
        <family val="2"/>
      </rPr>
      <t xml:space="preserve"> – </t>
    </r>
    <r>
      <rPr>
        <sz val="10"/>
        <color theme="1"/>
        <rFont val="Arial Narrow"/>
        <family val="2"/>
      </rPr>
      <t>Not Available</t>
    </r>
  </si>
  <si>
    <r>
      <t xml:space="preserve">Age 18 + : </t>
    </r>
    <r>
      <rPr>
        <sz val="11"/>
        <color theme="1"/>
        <rFont val="Arial Narrow"/>
        <family val="2"/>
      </rPr>
      <t>180 days per calendar year noncontiguous</t>
    </r>
  </si>
  <si>
    <t>Age 18+ and Pregnant/Parenting</t>
  </si>
  <si>
    <r>
      <t>Length of pregnancy and post-partum period, last day of the month when the 60</t>
    </r>
    <r>
      <rPr>
        <vertAlign val="superscript"/>
        <sz val="11"/>
        <color theme="1"/>
        <rFont val="Arial Narrow"/>
        <family val="2"/>
      </rPr>
      <t>th</t>
    </r>
    <r>
      <rPr>
        <sz val="11"/>
        <color theme="1"/>
        <rFont val="Arial Narrow"/>
        <family val="2"/>
      </rPr>
      <t xml:space="preserve"> day after the end of pregnancy occurs</t>
    </r>
  </si>
  <si>
    <r>
      <rPr>
        <b/>
        <sz val="22"/>
        <rFont val="Calibri"/>
        <family val="2"/>
      </rPr>
      <t xml:space="preserve">PREGNANT AND PARENTING WOMEN (PPW) SERVICES </t>
    </r>
    <r>
      <rPr>
        <b/>
        <sz val="14"/>
        <rFont val="Calibri"/>
        <family val="2"/>
      </rPr>
      <t xml:space="preserve">
– DMC PERINATAL DESIGNATED SITES ONLY </t>
    </r>
  </si>
  <si>
    <t xml:space="preserve">(For arrangement, coordination, and monitoring of services for children: primary medical care, primary pediatric care, gender-specific treatment, and therapeutic interventions). </t>
  </si>
  <si>
    <t>Total Annual Cap per Child: $3260.24 or 1964 units; including weekly limits as follows and based on mother’s SUD level of care:</t>
  </si>
  <si>
    <r>
      <t>ASAM 1.0</t>
    </r>
    <r>
      <rPr>
        <sz val="11"/>
        <color theme="1"/>
        <rFont val="Arial Narrow"/>
        <family val="2"/>
      </rPr>
      <t xml:space="preserve">: Up to 9 hours per week for each child 0-14 </t>
    </r>
  </si>
  <si>
    <r>
      <t>ASAM 2.1</t>
    </r>
    <r>
      <rPr>
        <sz val="11"/>
        <color theme="1"/>
        <rFont val="Arial Narrow"/>
        <family val="2"/>
      </rPr>
      <t>: Up to 19 hours (if non-pregnant or post-partum mom) or up to 30 hours (if pregnant or post-partum [60-days after delivery] mom) per week for each child 0-14</t>
    </r>
  </si>
  <si>
    <r>
      <t>ASAM 3.1</t>
    </r>
    <r>
      <rPr>
        <sz val="11"/>
        <color theme="1"/>
        <rFont val="Arial Narrow"/>
        <family val="2"/>
      </rPr>
      <t>: Up to 20 hours per week for each child 0-14</t>
    </r>
  </si>
  <si>
    <r>
      <t>ASAM 3.3</t>
    </r>
    <r>
      <rPr>
        <sz val="11"/>
        <color theme="1"/>
        <rFont val="Arial Narrow"/>
        <family val="2"/>
      </rPr>
      <t>: Up to 24 hours per week for each child 0-14</t>
    </r>
  </si>
  <si>
    <r>
      <t>ASAM 3.5</t>
    </r>
    <r>
      <rPr>
        <sz val="11"/>
        <color theme="1"/>
        <rFont val="Arial Narrow"/>
        <family val="2"/>
      </rPr>
      <t>: Up to 22 hours per week for each child 0-14</t>
    </r>
  </si>
  <si>
    <t>Note: A child may receive either T1009 or T2027 not both in a 1-year period</t>
  </si>
  <si>
    <t>See PPW Bulletin 18-11 or Provider Manual for additional caregiver to child ratio and service criteria.</t>
  </si>
  <si>
    <t>Total Annual Cap per Child: $5025.10 or 1621 units; including weekly limits as follows and based on mother’s SUD level of care:</t>
  </si>
  <si>
    <r>
      <t>ASAM 2.1</t>
    </r>
    <r>
      <rPr>
        <sz val="11"/>
        <color theme="1"/>
        <rFont val="Arial Narrow"/>
        <family val="2"/>
      </rPr>
      <t xml:space="preserve">: Up to 19 hours (if non-pregnant or post-partum mom) or up to 30 hours (if pregnant or post-partum [60-days after delivery] mom) per week for each child 0-14 </t>
    </r>
  </si>
  <si>
    <t>See PPW Bulletin 18-11 or Provider Manual for additional caregiver to  child ratio and service criteria</t>
  </si>
  <si>
    <t>(If using an agency owned/operated vehicle to ensure access to primary medical care, primary pediatric care, gender-specific treatment, and/or therapeutic services for children).</t>
  </si>
  <si>
    <t>Child (age 0-16) accompanying parent to RS. Contingent on RS participation by pregnant or parenting women.  Max of 5 children per patient.</t>
  </si>
  <si>
    <t>Child (age 0-16) accompanying parent to RBH. Contingent on RBH participation by pregnant or parenting women. Max of 5 children per patient.</t>
  </si>
  <si>
    <t xml:space="preserve">Salary and allowable costs (specifically supervisor; clerical/support staff; data-entry clerk; CENS area office space; equipment such as laptops and internet access; supplies) associated with one (1) full-time equivalent Substance Use Disorder (SUD) counselor </t>
  </si>
  <si>
    <r>
      <rPr>
        <b/>
        <sz val="11"/>
        <color theme="1"/>
        <rFont val="Arial Narrow"/>
        <family val="2"/>
      </rPr>
      <t>•  Claims submission in Sage</t>
    </r>
    <r>
      <rPr>
        <sz val="11"/>
        <color theme="1"/>
        <rFont val="Arial Narrow"/>
        <family val="2"/>
      </rPr>
      <t xml:space="preserve"> is currently configured to require the identification of “U Codes” for the level of care (LOC), and specific modifiers: “HA” – youth under 21 years old and “HD” – pregnant and perinatal services. The “Code” in the “LOC” and/or “Treatment Standard” columns indicate what should be selected in Sage for the associated service or population. </t>
    </r>
  </si>
  <si>
    <t xml:space="preserve">ASAM Level of Care (LOC) and “U Code” Crosswalk for Claims Submission </t>
  </si>
  <si>
    <t>U7</t>
  </si>
  <si>
    <t>U8</t>
  </si>
  <si>
    <t>U1</t>
  </si>
  <si>
    <t>High Intensity Residential, Population Specific</t>
  </si>
  <si>
    <t>U2</t>
  </si>
  <si>
    <t>High Intensity Residential, Non-Population Specific</t>
  </si>
  <si>
    <t>U3</t>
  </si>
  <si>
    <t>Ambulatory Withdrawal Management w/o Extended Monitoring</t>
  </si>
  <si>
    <t>U4 + U7 or U8</t>
  </si>
  <si>
    <t>ASAM 2.0 - WM</t>
  </si>
  <si>
    <t>U5 + U7 or U8</t>
  </si>
  <si>
    <t>Residential Withdrawal Management, Clinically Managed</t>
  </si>
  <si>
    <t>U9</t>
  </si>
  <si>
    <t>Inpatient Withdrawal Management, Medically Monitored</t>
  </si>
  <si>
    <t>Inpatient Withdrawal Management, Medically Managed</t>
  </si>
  <si>
    <t>Opioid Treatment Program</t>
  </si>
  <si>
    <t>UA, HG</t>
  </si>
  <si>
    <t>Population and Modifier Crosswalk for Claims Submission</t>
  </si>
  <si>
    <t>Youth</t>
  </si>
  <si>
    <t>Age 12-17</t>
  </si>
  <si>
    <t>HA</t>
  </si>
  <si>
    <t>Pregnant/Perinatal</t>
  </si>
  <si>
    <t>Length of pregnancy and allowable post-partum</t>
  </si>
  <si>
    <t>HD</t>
  </si>
  <si>
    <t>BILLING RULES</t>
  </si>
  <si>
    <t>SD/MC Allowable Disciplines</t>
  </si>
  <si>
    <t>Allowable Place of Service</t>
  </si>
  <si>
    <r>
      <t xml:space="preserve">Lockout Codes
Note: </t>
    </r>
    <r>
      <rPr>
        <sz val="8"/>
        <color theme="1"/>
        <rFont val="Calibri"/>
        <family val="2"/>
        <scheme val="minor"/>
      </rPr>
      <t>All outpatient services are locked out against inpatient and 24-hour services except for the date of admission or discharge.</t>
    </r>
  </si>
  <si>
    <t>Dependent on Codes</t>
  </si>
  <si>
    <t>Exempt from Medicare COB?</t>
  </si>
  <si>
    <t>Maximum Units that Can be Billed</t>
  </si>
  <si>
    <t>Allowable Modifiers</t>
  </si>
  <si>
    <t>All except 09</t>
  </si>
  <si>
    <t>90791-90792,99202-99205,99212-99215,99217,99234 –99236,99304-99310,99324-99328,99334-99337,99341-99345,99347-99350,</t>
  </si>
  <si>
    <t>No</t>
  </si>
  <si>
    <t>1 per allowed procedure per provider per beneficiary.</t>
  </si>
  <si>
    <t>01-08, 10-26,31-34, 41-42,49-58, 60-62,65, 71-72, 81,99</t>
  </si>
  <si>
    <t>Cannot be billedwith: 90792,90882*,90885*,90887*,90889*, 96160,96170, 96171,99202-99205**,99212-99215**,99217**,99234-99236**,-99304-99310**, 99324-99328**,99334-99337**,99339-99340**,99341-99345**,99347-99350**,99367-99368**,99408-99409**,99441-99443**,99451**,99495-99496**G0396*,G0397*, G2011*</t>
  </si>
  <si>
    <t>None</t>
  </si>
  <si>
    <t>All Except 09</t>
  </si>
  <si>
    <t>Cannot be billedwith: 90791,90865,90882*,90885*,90887*,90889*, 96160,96170, 96171,99202-99205**,99212-99215**99217**,99234-99236**,99304-99310**,99324-99328**,99495-99496*99334-99337**,99339-99340**,99341-99345**,99347-99350**,99367-99368**,99408-99409**99441-99443**,99451**G0396*,G0397*, G2011*,</t>
  </si>
  <si>
    <t>Cannot be billed with:90791, 90792,96170, 96171,99408, 99409,90847*, 90849*,90865*,99202-99205**,99212-99215**,99217**,99234-99236**,99304-99310**,99324-99328**,99334-99337**,99341-99345**,99347-99350**, G0396-G0397*,G2011*,</t>
  </si>
  <si>
    <t>90791, 90792,96170, 96171,99408, 99409,90846*, 90849*,90865*,99202-99205*99212-99215**,99217**,99234-99236**,99304-99310**,99324-99328**,99334-99337**,99341-99345**,99347-99350**,G0396-G0397*, G2011*,</t>
  </si>
  <si>
    <t>Cannot be billed with:90791, 90792,96170, 96171,99408, 99409,90846*, 90847*,90865*,99202-99205**,99212-99215**,99217**,99234-99236**,99304-99310**,99324-99328**,99334-99337**,99341-99345**,99347-99350**,G0396-G0397*,G2011*,</t>
  </si>
  <si>
    <t>All except 02,09, and 10</t>
  </si>
  <si>
    <t>Cannot be billed with: 90791,90792, , 96170, 96171*,</t>
  </si>
  <si>
    <t>Yes</t>
  </si>
  <si>
    <t>Cannot be billed with:90791-90792,96170, 96171*</t>
  </si>
  <si>
    <t>90849,90865,90882,90889, 96130,96160,99202-99205,99212-99215,99217,99234-99236,99304-99310,99324-99328,99334-99337,99339-99340,99341-99345,99347-99350,99367-99368,99408-99409,99495-99496,</t>
  </si>
  <si>
    <t>All except 02,09, 10.</t>
  </si>
  <si>
    <t>Cannot be billed with: 90791-90792, ,96170-96171,</t>
  </si>
  <si>
    <t>Cannot be billed with: 99202-99205,99212-99215,99217,99234-99236,99304-99310,99324-99328,99334-99337,99341-99345,99347-99350,</t>
  </si>
  <si>
    <t>Cannot be billed with: N/A</t>
  </si>
  <si>
    <t>Must use code 96130 before coding 96131.</t>
  </si>
  <si>
    <t>All except 09.</t>
  </si>
  <si>
    <t>Cannot be billed with: 90791-90792, 96170-96171,</t>
  </si>
  <si>
    <t>Cannot be billedwith: 90785,90791-90792,90849*,90865, 90882*,90885*, 90887*,90889*, 96160,99408-99409, G0396-G0397*,</t>
  </si>
  <si>
    <t>90791-90792,90865,96130-96131,98966-98968,99202-99205,99212-99215,99234-99236,99304-99310,99324-99328,99334-99337,99341-99345,99347-99350,99441-99443, G0396-G0397, G2011, H0001,</t>
  </si>
  <si>
    <t>All except 9</t>
  </si>
  <si>
    <t>Cannot be billed with:90785,90791-90792,90849,90865, 90882*,90885, 90887,90889*, 96160,99408-99409, G0396-G0397*,</t>
  </si>
  <si>
    <t>·                PA
·                Psy
·                LCSW
·                MFT
·                NP
·                LPCC</t>
  </si>
  <si>
    <t>02, 05 - 08, 10</t>
  </si>
  <si>
    <t>Cannot be billed with: 98967,98968, 99495, 99496</t>
  </si>
  <si>
    <t>Cannot be billed with: 98966,98968, 99495,99496,</t>
  </si>
  <si>
    <t xml:space="preserve"> 02, 05 - 08, 10</t>
  </si>
  <si>
    <t>Cannot be billed with: 98966,98967, 99495, 99496,</t>
  </si>
  <si>
    <t>01, 02, 03-08,10-20, 22-26,31-34, 41-42,49-50, 52-55,57-58, 60, 62,65,71-72, 81,99</t>
  </si>
  <si>
    <t>Cannot be billedwith:90791-90792,90849,90865,96130*,99212-99215**99234-99236,99304-99306,99408-99409**, G0396*,G0397*, G2011*</t>
  </si>
  <si>
    <t>Cannot be billedwith:90791-90792,90849,90865,96130*,99212-99215**99234-99236,99304-99306,99408-99409**,G0396*,G0397*, G2011*</t>
  </si>
  <si>
    <t>Cannot be billed with:90791-90792,90849,90865,96130*,99212-99215**99234-99236,99304-99306,99408-99409**, G0396*,G0397*, G2011*</t>
  </si>
  <si>
    <t>Cannot be billedwith:90791-90792,90849,90865,96130*,99212-99215**99234-99236,99304-99306,99408-99409**, G0396*,G0397*,G2011*</t>
  </si>
  <si>
    <t>Cannot be billedwith:90791-90792, 90849,90865, 96130*99202-99205,99213-99215,99234-99236,99304-99306,99408-99409**, G0396*,G0397*, G2011*</t>
  </si>
  <si>
    <t>Cannot be billedwith:90791-90792, 90849,90865,96130*99202-99205,99212**99214-99215,99234-99236,99304-99306,99408-99409**,G0396*,G0397*, G2011*</t>
  </si>
  <si>
    <t>Cannot be billedwith:90791-90792, 90849,90865,96130*99202-99205,99212-99213*,99215,99234-99236,99304-99306,99408-99409**,G0396*,G0397*,G2011*</t>
  </si>
  <si>
    <t>Cannot be billedwith:90791-90792, 90849,90865,96130*99202-99205,99212- 99214**,99234-99236,99304-99306,99408-99409**,G0396*,G0397*, G2011*</t>
  </si>
  <si>
    <t>04 - 08, 12-16,31-34</t>
  </si>
  <si>
    <t>Cannot be billed with: 90791,90792,90849,90865,96130*,99234-99236,99304-99306,99342—99345,99408-99409**,99451, G0396*, G0397*, G2011*,</t>
  </si>
  <si>
    <t>Cannot be billed with: 90791,90792,90849,90865,96130*,99234-99236,99304-99306,99341**,99343—99345,99408-99409**,99451, G0396*, G0397*, G2011*,</t>
  </si>
  <si>
    <t>Cannot be billed with: 90791,90792,90849,90865,96130*,99234-99236,99304-99306,99341-99343**,99345,99408-99409**,99451, G0396*, G0397*, G2011*,</t>
  </si>
  <si>
    <t>Cannot be billed with: 90791,90792,90849,90865,96130*,99234-99236,99304-99306,99341-99344**,99408-99409**,99451, G0396*, G0397*, G2011*,</t>
  </si>
  <si>
    <t>Cannot be billed with: 90791,90792,90849,90865,96130*,99234-99236,99304-99306,99348-99350,99408-99409**,99451, G0396*, G0397*, G2011*,</t>
  </si>
  <si>
    <t>Cannot be billed with: 90791,90792,90849,90865,96130*,99234-99236,99304-99306,99347**,99349-99350,99408-99409**,99451, G0396*, G0397*, G2011*,</t>
  </si>
  <si>
    <t>Cannot be billed with: 90791,90792,90849,90865,96130*,99234-99236,99304-99306,99347-99348**,99350,99408-99409**,99451, G0396*, G0397*, G2011*,</t>
  </si>
  <si>
    <t>Cannot be billed with: 90791,90792,90849,90865,96130*,99234-99236,99304-99306,99347-99349**,99408-99409**,99451, G0396*, G0397*, G2011*,</t>
  </si>
  <si>
    <t>Cannot be billed with: 90791-90792,99495-99496,</t>
  </si>
  <si>
    <t>·                PA
·                Pharma
·                Psy
·                LCSW
·                MFT
·                RN
·                NP
·                LPCC</t>
  </si>
  <si>
    <t xml:space="preserve">All except 09 
</t>
  </si>
  <si>
    <t>Cannot be billed with: 90791-90792, 99495-99496,</t>
  </si>
  <si>
    <t>Cannot be billed with: 90791,90792,99442,99443, 99495, 99496,</t>
  </si>
  <si>
    <t>Cannot be billed with: 90791,90792,99441,99443,99495, 99496,</t>
  </si>
  <si>
    <t>Only 02 and 10</t>
  </si>
  <si>
    <t>Cannot be billed with: 90791-90792,99217,99334-99236,99304-99310,99324-99328,99334-9933799341-9934599347-9935099408-99409,</t>
  </si>
  <si>
    <t>90791, 90792,90865, 90882,90885, 90887,90889, 96131,99215,99217,99236,99310,99328,99337,99340,99345,99350,99368,99409,</t>
  </si>
  <si>
    <t>All except 09, 21, 23, and 51</t>
  </si>
  <si>
    <t>H0004 not exempt from Medicare when provided with modifiers UA: HG for NTP/MAT dosing.</t>
  </si>
  <si>
    <t>All except 01,09, 21, 41, 42,51, 61, 81.</t>
  </si>
  <si>
    <t>H0005 not exempt from Medicare when provided with modifiers UA: HG for NTP/MAT dosing.</t>
  </si>
  <si>
    <t>All except 02,09, and 10.</t>
  </si>
  <si>
    <t>None,</t>
  </si>
  <si>
    <t>·       Peer Support Specialists</t>
  </si>
  <si>
    <t>Cannot be billed with: None</t>
  </si>
  <si>
    <t>All except 02, 09. 10</t>
  </si>
  <si>
    <t xml:space="preserve"> All except 09,41, and 42.</t>
  </si>
  <si>
    <t xml:space="preserve"> All except 09</t>
  </si>
  <si>
    <t>90791-90792,90849,90865,90885,90887,96130,96131,96160,96170, 96171,98966-98968,99202-99205,99212-99215,99217,99234-99236,99304-99310,99324-99328,99334-99337,99339-99340,99341-99345,99347-99350,99354-99357,99367-99368,99408-99409,99441-99443,99495-99496,G0396-G0397, G2011, G2212, H0001,H0003, H0004, H0005, H0007, H0008, H0009, H0019, H0020, H0033, H0034, H0050, H1000, H2014, H2015, H2017, H2021, H2027, H2035, S0201, S5000, S5001, T1006,T1007, T1017,</t>
  </si>
  <si>
    <t>Variable</t>
  </si>
  <si>
    <t>Residential</t>
  </si>
  <si>
    <t>All Permissable</t>
  </si>
  <si>
    <t>Withdrawal Management</t>
  </si>
  <si>
    <t>Alcohol and/or Drugservices methadone</t>
  </si>
  <si>
    <t>Prescription Drug: Generic</t>
  </si>
  <si>
    <t>S5000</t>
  </si>
  <si>
    <t>Medicaiton</t>
  </si>
  <si>
    <t>Prescription Drug: Brand Name</t>
  </si>
  <si>
    <t>S5001</t>
  </si>
  <si>
    <t xml:space="preserve"> All Except 09</t>
  </si>
  <si>
    <t>*Except with modifiers 59, XE, XP, or XU. Modifiers have to be on the target or excluded service.</t>
  </si>
  <si>
    <t>**Except with modifiers 27, 59, XE, XP, and XU. Modifiers have to be on the target or excluded service.</t>
  </si>
  <si>
    <t>PLACE OF SERVICE CODES</t>
  </si>
  <si>
    <t>Place of Service Code</t>
  </si>
  <si>
    <t>Place of Service Name</t>
  </si>
  <si>
    <t>Place of Service Description</t>
  </si>
  <si>
    <t>01</t>
  </si>
  <si>
    <r>
      <rPr>
        <sz val="11"/>
        <rFont val="Calibri"/>
        <family val="2"/>
      </rPr>
      <t>Pharmacy</t>
    </r>
  </si>
  <si>
    <r>
      <rPr>
        <sz val="11"/>
        <rFont val="Calibri"/>
        <family val="2"/>
      </rPr>
      <t xml:space="preserve">A facility where drugs and other medically related items and services are sold, dispensed, or otherwise
</t>
    </r>
    <r>
      <rPr>
        <sz val="11"/>
        <rFont val="Calibri"/>
        <family val="2"/>
      </rPr>
      <t>provided directly to patients.</t>
    </r>
  </si>
  <si>
    <t>02</t>
  </si>
  <si>
    <t>03</t>
  </si>
  <si>
    <r>
      <rPr>
        <sz val="11"/>
        <rFont val="Calibri"/>
        <family val="2"/>
      </rPr>
      <t>School</t>
    </r>
  </si>
  <si>
    <r>
      <rPr>
        <sz val="11"/>
        <rFont val="Calibri"/>
        <family val="2"/>
      </rPr>
      <t>A facility whose primary purpose is education</t>
    </r>
  </si>
  <si>
    <t>04</t>
  </si>
  <si>
    <r>
      <rPr>
        <sz val="11"/>
        <rFont val="Calibri"/>
        <family val="2"/>
      </rPr>
      <t>Homeless Shelter</t>
    </r>
  </si>
  <si>
    <r>
      <rPr>
        <sz val="11"/>
        <rFont val="Calibri"/>
        <family val="2"/>
      </rPr>
      <t xml:space="preserve">A facility or location whose primary purpose is to provide temporary housing to homeless individuals (e.g.,
</t>
    </r>
    <r>
      <rPr>
        <sz val="11"/>
        <rFont val="Calibri"/>
        <family val="2"/>
      </rPr>
      <t>emergency shelters, individual or family shelters)</t>
    </r>
  </si>
  <si>
    <t>05</t>
  </si>
  <si>
    <r>
      <rPr>
        <sz val="11"/>
        <rFont val="Calibri"/>
        <family val="2"/>
      </rPr>
      <t>Indian Health Service Free-Standing Facility</t>
    </r>
  </si>
  <si>
    <t>06</t>
  </si>
  <si>
    <r>
      <rPr>
        <sz val="11"/>
        <rFont val="Calibri"/>
        <family val="2"/>
      </rPr>
      <t xml:space="preserve">Indian Health Service Provider-
</t>
    </r>
    <r>
      <rPr>
        <sz val="11"/>
        <rFont val="Calibri"/>
        <family val="2"/>
      </rPr>
      <t>Based Facility</t>
    </r>
  </si>
  <si>
    <r>
      <rPr>
        <sz val="11"/>
        <rFont val="Calibri"/>
        <family val="2"/>
      </rPr>
      <t xml:space="preserve">A facility or location, owned and operated by the Indian Health Service, which provides diagnostic,
</t>
    </r>
    <r>
      <rPr>
        <sz val="11"/>
        <rFont val="Calibri"/>
        <family val="2"/>
      </rPr>
      <t>therapeutic (surgical and non-surgical), and rehabilitation services rendered by, or under the supervision of, physicians to American Indians and Alaska Natives admitted as inpatients or outpatients.</t>
    </r>
  </si>
  <si>
    <t>07</t>
  </si>
  <si>
    <r>
      <rPr>
        <sz val="11"/>
        <rFont val="Calibri"/>
        <family val="2"/>
      </rPr>
      <t>Tribal 638 Free-Standing Facility</t>
    </r>
  </si>
  <si>
    <r>
      <rPr>
        <sz val="11"/>
        <rFont val="Calibri"/>
        <family val="2"/>
      </rPr>
      <t xml:space="preserve">A facility or location owned and operated by a federally recognized American Indian or Alaska Native tribe
</t>
    </r>
    <r>
      <rPr>
        <sz val="11"/>
        <rFont val="Calibri"/>
        <family val="2"/>
      </rPr>
      <t>or tribal organization under a 638 agreement, which provides diagnostic, therapeutic (surgical and non- surgical), and rehabilitation services to tribal members who do not require hospitalization.</t>
    </r>
  </si>
  <si>
    <t>08</t>
  </si>
  <si>
    <r>
      <rPr>
        <sz val="11"/>
        <rFont val="Calibri"/>
        <family val="2"/>
      </rPr>
      <t>Tribal 638 Provider-Based Facility</t>
    </r>
  </si>
  <si>
    <r>
      <rPr>
        <sz val="11"/>
        <rFont val="Calibri"/>
        <family val="2"/>
      </rPr>
      <t xml:space="preserve">A facility or location owned and operated by a federally recognized American Indian or Alaska Native tribe
</t>
    </r>
    <r>
      <rPr>
        <sz val="11"/>
        <rFont val="Calibri"/>
        <family val="2"/>
      </rPr>
      <t>or tribal organization under a 638 agreement, which provides diagnostic, therapeutic (surgical and non- surgical), and rehabilitation services to tribal members admitted as inpatients or outpatients.</t>
    </r>
  </si>
  <si>
    <t>09</t>
  </si>
  <si>
    <r>
      <rPr>
        <sz val="11"/>
        <rFont val="Calibri"/>
        <family val="2"/>
      </rPr>
      <t>Prison/Correctional Facility</t>
    </r>
  </si>
  <si>
    <r>
      <rPr>
        <sz val="11"/>
        <rFont val="Calibri"/>
        <family val="2"/>
      </rPr>
      <t xml:space="preserve">A prison, jail, reformatory, work farm, detention center, or any other similar facility maintained by either Federal, State, or local authorities for the purpose of confinement or rehabilitation of adult or juvenile
</t>
    </r>
    <r>
      <rPr>
        <sz val="11"/>
        <rFont val="Calibri"/>
        <family val="2"/>
      </rPr>
      <t>criminal offenders.</t>
    </r>
  </si>
  <si>
    <r>
      <rPr>
        <sz val="11"/>
        <rFont val="Calibri"/>
        <family val="2"/>
      </rPr>
      <t>Telehealth Provided in Patient’s Home</t>
    </r>
  </si>
  <si>
    <r>
      <rPr>
        <sz val="11"/>
        <rFont val="Calibri"/>
        <family val="2"/>
      </rPr>
      <t>Office</t>
    </r>
  </si>
  <si>
    <r>
      <rPr>
        <sz val="11"/>
        <rFont val="Calibri"/>
        <family val="2"/>
      </rPr>
      <t xml:space="preserve">Location, other than a hospital, skilled nursing facility (SNF), military treatment facility, community health center, State or local public health clinic, or intermediate care facility (ICF), where the health professional routinely provides health examinations, diagnosis and treatment of illness or injury on an ambulatory
</t>
    </r>
    <r>
      <rPr>
        <sz val="11"/>
        <rFont val="Calibri"/>
        <family val="2"/>
      </rPr>
      <t>basis.</t>
    </r>
  </si>
  <si>
    <r>
      <rPr>
        <sz val="11"/>
        <rFont val="Calibri"/>
        <family val="2"/>
      </rPr>
      <t>Home</t>
    </r>
  </si>
  <si>
    <r>
      <rPr>
        <sz val="11"/>
        <rFont val="Calibri"/>
        <family val="2"/>
      </rPr>
      <t>Location, other than a hospital or other facility, where the patient receives care in a private residence.</t>
    </r>
  </si>
  <si>
    <r>
      <rPr>
        <sz val="11"/>
        <rFont val="Calibri"/>
        <family val="2"/>
      </rPr>
      <t>Assisted Living Facility</t>
    </r>
  </si>
  <si>
    <r>
      <rPr>
        <sz val="11"/>
        <rFont val="Calibri"/>
        <family val="2"/>
      </rPr>
      <t xml:space="preserve">Congregate residential facility with self-contained units providing assessment of each resident’s needs and on-site support 24 hours a day, 7 days a week, with the capacityto deliver or arrange for services
</t>
    </r>
    <r>
      <rPr>
        <sz val="11"/>
        <rFont val="Calibri"/>
        <family val="2"/>
      </rPr>
      <t>including some health care and other services.</t>
    </r>
  </si>
  <si>
    <r>
      <rPr>
        <sz val="11"/>
        <rFont val="Calibri"/>
        <family val="2"/>
      </rPr>
      <t>Group Home</t>
    </r>
  </si>
  <si>
    <r>
      <rPr>
        <sz val="11"/>
        <rFont val="Calibri"/>
        <family val="2"/>
      </rPr>
      <t xml:space="preserve">A residence with shared living areas, where clients receive supervision and other services such as social
</t>
    </r>
    <r>
      <rPr>
        <sz val="11"/>
        <rFont val="Calibri"/>
        <family val="2"/>
      </rPr>
      <t>and/or behavioral services, custodial services, and minimal services (e.g., medication administration).</t>
    </r>
  </si>
  <si>
    <r>
      <rPr>
        <sz val="11"/>
        <rFont val="Calibri"/>
        <family val="2"/>
      </rPr>
      <t>Mobile Unit</t>
    </r>
  </si>
  <si>
    <r>
      <rPr>
        <sz val="11"/>
        <rFont val="Calibri"/>
        <family val="2"/>
      </rPr>
      <t xml:space="preserve">A facility/unit that moves from place to place equipped to provide preventive screening, diagnostic,
</t>
    </r>
    <r>
      <rPr>
        <sz val="11"/>
        <rFont val="Calibri"/>
        <family val="2"/>
      </rPr>
      <t>and/or treatment services.</t>
    </r>
  </si>
  <si>
    <r>
      <rPr>
        <sz val="11"/>
        <rFont val="Calibri"/>
        <family val="2"/>
      </rPr>
      <t>Temporary Lodging</t>
    </r>
  </si>
  <si>
    <r>
      <rPr>
        <sz val="11"/>
        <rFont val="Calibri"/>
        <family val="2"/>
      </rPr>
      <t xml:space="preserve">A short-term accommodation such as a hotel, campground, hostel, cruise ship or resort where the patient
</t>
    </r>
    <r>
      <rPr>
        <sz val="11"/>
        <rFont val="Calibri"/>
        <family val="2"/>
      </rPr>
      <t>receives care and which is not identified by any other Place of Service code.</t>
    </r>
  </si>
  <si>
    <r>
      <rPr>
        <sz val="11"/>
        <rFont val="Calibri"/>
        <family val="2"/>
      </rPr>
      <t>Walk-in Retail Health Clinic</t>
    </r>
  </si>
  <si>
    <r>
      <rPr>
        <sz val="11"/>
        <rFont val="Calibri"/>
        <family val="2"/>
      </rPr>
      <t>Place of Employment-Worksite</t>
    </r>
  </si>
  <si>
    <r>
      <rPr>
        <sz val="11"/>
        <rFont val="Calibri"/>
        <family val="2"/>
      </rPr>
      <t xml:space="preserve">A location, not described by any other Place of Service code, owned and operated by a public or private
</t>
    </r>
    <r>
      <rPr>
        <sz val="11"/>
        <rFont val="Calibri"/>
        <family val="2"/>
      </rPr>
      <t>entity where the patient is employed, and where a health professional provides on-going or episodic occupational medical, therapeutic, or rehabilitative services to the individual.</t>
    </r>
  </si>
  <si>
    <r>
      <rPr>
        <sz val="11"/>
        <rFont val="Calibri"/>
        <family val="2"/>
      </rPr>
      <t>Off Campus—Outpatient Hospital</t>
    </r>
  </si>
  <si>
    <r>
      <rPr>
        <sz val="11"/>
        <rFont val="Calibri"/>
        <family val="2"/>
      </rPr>
      <t>Urgent Care Facility</t>
    </r>
  </si>
  <si>
    <r>
      <rPr>
        <sz val="11"/>
        <rFont val="Calibri"/>
        <family val="2"/>
      </rPr>
      <t>Inpatient Hospital</t>
    </r>
  </si>
  <si>
    <r>
      <rPr>
        <sz val="11"/>
        <rFont val="Calibri"/>
        <family val="2"/>
      </rPr>
      <t xml:space="preserve">A facility, other than psychiatric, which primarily provides diagnostic, therapeutic (both surgical and non- surgical), and rehabilitation services by, or under, the supervision of physicians to patients admitted for a
</t>
    </r>
    <r>
      <rPr>
        <sz val="11"/>
        <rFont val="Calibri"/>
        <family val="2"/>
      </rPr>
      <t>variety of medical conditions.</t>
    </r>
  </si>
  <si>
    <r>
      <rPr>
        <sz val="11"/>
        <rFont val="Calibri"/>
        <family val="2"/>
      </rPr>
      <t>On-Campus Outpatient Hospital</t>
    </r>
  </si>
  <si>
    <r>
      <rPr>
        <sz val="11"/>
        <rFont val="Calibri"/>
        <family val="2"/>
      </rPr>
      <t xml:space="preserve">A portion of a hospital’s main campus which provides diagnostic, therapeutic (both surgical and non- surgical), and rehabilitation services to sick or injured persons who do not require hospitalization or
</t>
    </r>
    <r>
      <rPr>
        <sz val="11"/>
        <rFont val="Calibri"/>
        <family val="2"/>
      </rPr>
      <t>institutionalization.</t>
    </r>
  </si>
  <si>
    <r>
      <rPr>
        <sz val="11"/>
        <rFont val="Calibri"/>
        <family val="2"/>
      </rPr>
      <t>Emergency Room—Hospital</t>
    </r>
  </si>
  <si>
    <r>
      <rPr>
        <sz val="11"/>
        <rFont val="Calibri"/>
        <family val="2"/>
      </rPr>
      <t>A portion of a hospital where emergency diagnosis and treatment of illness or injury is provided.</t>
    </r>
  </si>
  <si>
    <r>
      <rPr>
        <sz val="11"/>
        <rFont val="Calibri"/>
        <family val="2"/>
      </rPr>
      <t>Ambulatory Surgical Center</t>
    </r>
  </si>
  <si>
    <r>
      <rPr>
        <sz val="11"/>
        <rFont val="Calibri"/>
        <family val="2"/>
      </rPr>
      <t xml:space="preserve">A freestanding facility, other than a physician’s office, where surgical and diagnostic services are provided
</t>
    </r>
    <r>
      <rPr>
        <sz val="11"/>
        <rFont val="Calibri"/>
        <family val="2"/>
      </rPr>
      <t>on an ambulatory basis.</t>
    </r>
  </si>
  <si>
    <r>
      <rPr>
        <sz val="11"/>
        <rFont val="Calibri"/>
        <family val="2"/>
      </rPr>
      <t>Birthing Center</t>
    </r>
  </si>
  <si>
    <r>
      <rPr>
        <sz val="11"/>
        <rFont val="Calibri"/>
        <family val="2"/>
      </rPr>
      <t xml:space="preserve">A facility, other than a hospital’s maternity facilities or a physician’s office, which provides a setting for
</t>
    </r>
    <r>
      <rPr>
        <sz val="11"/>
        <rFont val="Calibri"/>
        <family val="2"/>
      </rPr>
      <t>labor, delivery, and immediate postpartum care as well as immediate care of newborn infants.</t>
    </r>
  </si>
  <si>
    <r>
      <rPr>
        <sz val="11"/>
        <rFont val="Calibri"/>
        <family val="2"/>
      </rPr>
      <t>Military Treatment Facility</t>
    </r>
  </si>
  <si>
    <r>
      <rPr>
        <sz val="11"/>
        <rFont val="Calibri"/>
        <family val="2"/>
      </rPr>
      <t>Skilled Nursing Facility</t>
    </r>
  </si>
  <si>
    <r>
      <rPr>
        <sz val="11"/>
        <rFont val="Calibri"/>
        <family val="2"/>
      </rPr>
      <t>Nursing Facility</t>
    </r>
  </si>
  <si>
    <r>
      <rPr>
        <sz val="11"/>
        <rFont val="Calibri"/>
        <family val="2"/>
      </rPr>
      <t>Custodial Care Facility</t>
    </r>
  </si>
  <si>
    <r>
      <rPr>
        <sz val="11"/>
        <rFont val="Calibri"/>
        <family val="2"/>
      </rPr>
      <t>Hospice</t>
    </r>
  </si>
  <si>
    <r>
      <rPr>
        <sz val="11"/>
        <rFont val="Calibri"/>
        <family val="2"/>
      </rPr>
      <t>Ambulance—Land</t>
    </r>
  </si>
  <si>
    <r>
      <rPr>
        <sz val="11"/>
        <rFont val="Calibri"/>
        <family val="2"/>
      </rPr>
      <t>Ambulance—Air or Water</t>
    </r>
  </si>
  <si>
    <r>
      <rPr>
        <sz val="11"/>
        <rFont val="Calibri"/>
        <family val="2"/>
      </rPr>
      <t>Independent Clinic</t>
    </r>
  </si>
  <si>
    <r>
      <rPr>
        <sz val="11"/>
        <rFont val="Calibri"/>
        <family val="2"/>
      </rPr>
      <t>Federally Qualified Health Center</t>
    </r>
  </si>
  <si>
    <r>
      <rPr>
        <sz val="11"/>
        <rFont val="Calibri"/>
        <family val="2"/>
      </rPr>
      <t>Inpatient Psychiatric Facility</t>
    </r>
  </si>
  <si>
    <r>
      <rPr>
        <sz val="11"/>
        <rFont val="Calibri"/>
        <family val="2"/>
      </rPr>
      <t xml:space="preserve">Psychiatric Facility—Partial
</t>
    </r>
    <r>
      <rPr>
        <sz val="11"/>
        <rFont val="Calibri"/>
        <family val="2"/>
      </rPr>
      <t>Hospitalization</t>
    </r>
  </si>
  <si>
    <r>
      <rPr>
        <sz val="11"/>
        <rFont val="Calibri"/>
        <family val="2"/>
      </rPr>
      <t xml:space="preserve">Intermediate Care Facility/Individuals with Intellectual
</t>
    </r>
    <r>
      <rPr>
        <sz val="11"/>
        <rFont val="Calibri"/>
        <family val="2"/>
      </rPr>
      <t>Disabilities</t>
    </r>
  </si>
  <si>
    <r>
      <rPr>
        <sz val="11"/>
        <rFont val="Calibri"/>
        <family val="2"/>
      </rPr>
      <t xml:space="preserve">A facility, which primarily provides health-related care and services above the level of custodial care to individuals with intellectual disabilities but does not provide the level of care or treatment available in a
</t>
    </r>
    <r>
      <rPr>
        <sz val="11"/>
        <rFont val="Calibri"/>
        <family val="2"/>
      </rPr>
      <t>hospital or SNF.</t>
    </r>
  </si>
  <si>
    <r>
      <rPr>
        <sz val="11"/>
        <rFont val="Calibri"/>
        <family val="2"/>
      </rPr>
      <t xml:space="preserve">Residential Substance Abuse
</t>
    </r>
    <r>
      <rPr>
        <sz val="11"/>
        <rFont val="Calibri"/>
        <family val="2"/>
      </rPr>
      <t>Treatment Facility</t>
    </r>
  </si>
  <si>
    <r>
      <rPr>
        <sz val="11"/>
        <rFont val="Calibri"/>
        <family val="2"/>
      </rPr>
      <t xml:space="preserve">Psychiatric Residential Treatment
</t>
    </r>
    <r>
      <rPr>
        <sz val="11"/>
        <rFont val="Calibri"/>
        <family val="2"/>
      </rPr>
      <t>Center</t>
    </r>
  </si>
  <si>
    <r>
      <rPr>
        <sz val="11"/>
        <rFont val="Calibri"/>
        <family val="2"/>
      </rPr>
      <t xml:space="preserve">Non-residential Substance Abuse
</t>
    </r>
    <r>
      <rPr>
        <sz val="11"/>
        <rFont val="Calibri"/>
        <family val="2"/>
      </rPr>
      <t>Treatment Facility</t>
    </r>
  </si>
  <si>
    <r>
      <rPr>
        <sz val="11"/>
        <rFont val="Calibri"/>
        <family val="2"/>
      </rPr>
      <t xml:space="preserve">Non-residential Opioid Treatment
</t>
    </r>
    <r>
      <rPr>
        <sz val="11"/>
        <rFont val="Calibri"/>
        <family val="2"/>
      </rPr>
      <t>Facility</t>
    </r>
  </si>
  <si>
    <r>
      <rPr>
        <sz val="11"/>
        <rFont val="Calibri"/>
        <family val="2"/>
      </rPr>
      <t>Mass Immunization Center</t>
    </r>
  </si>
  <si>
    <r>
      <rPr>
        <sz val="11"/>
        <rFont val="Calibri"/>
        <family val="2"/>
      </rPr>
      <t xml:space="preserve">A location where providers administer pneumococcal pneumonia or influenza virus vaccinations and submit these services as electronic media claims, paper claims, or using the roster billing method. This generally takes place in a mass immunization setting, such as, a public health center, pharmacy, or mall
</t>
    </r>
    <r>
      <rPr>
        <sz val="11"/>
        <rFont val="Calibri"/>
        <family val="2"/>
      </rPr>
      <t>but may include a physician office setting.</t>
    </r>
  </si>
  <si>
    <r>
      <rPr>
        <sz val="11"/>
        <rFont val="Calibri"/>
        <family val="2"/>
      </rPr>
      <t>Comprehensive Inpatient Rehabilitation Facility</t>
    </r>
  </si>
  <si>
    <r>
      <rPr>
        <sz val="11"/>
        <rFont val="Calibri"/>
        <family val="2"/>
      </rPr>
      <t>Comprehensive Outpatient Rehabilitation Facility</t>
    </r>
  </si>
  <si>
    <r>
      <rPr>
        <sz val="11"/>
        <rFont val="Calibri"/>
        <family val="2"/>
      </rPr>
      <t>End-Stage Renal Disease Treatment Facility</t>
    </r>
  </si>
  <si>
    <r>
      <rPr>
        <sz val="11"/>
        <rFont val="Calibri"/>
        <family val="2"/>
      </rPr>
      <t>A facility other than a hospital, which provides dialysis treatment, maintenance, and/or training to patients or caregivers on an ambulatory or home-care basis.</t>
    </r>
  </si>
  <si>
    <r>
      <rPr>
        <sz val="11"/>
        <rFont val="Calibri"/>
        <family val="2"/>
      </rPr>
      <t>Public Health Clinic</t>
    </r>
  </si>
  <si>
    <r>
      <rPr>
        <sz val="11"/>
        <rFont val="Calibri"/>
        <family val="2"/>
      </rPr>
      <t>A facility maintained by either State or local health departments that provide ambulatory primary medical care under the general direction of a physician.</t>
    </r>
  </si>
  <si>
    <r>
      <rPr>
        <sz val="11"/>
        <rFont val="Calibri"/>
        <family val="2"/>
      </rPr>
      <t>Rural Health Clinic</t>
    </r>
  </si>
  <si>
    <r>
      <rPr>
        <sz val="11"/>
        <rFont val="Calibri"/>
        <family val="2"/>
      </rPr>
      <t>Independent Laboratory</t>
    </r>
  </si>
  <si>
    <r>
      <rPr>
        <sz val="11"/>
        <rFont val="Calibri"/>
        <family val="2"/>
      </rPr>
      <t>Other Place of Service</t>
    </r>
  </si>
  <si>
    <r>
      <rPr>
        <sz val="11"/>
        <rFont val="Calibri"/>
        <family val="2"/>
      </rPr>
      <t>Other place of service not identified above.</t>
    </r>
  </si>
  <si>
    <t>DISCIPLINES</t>
  </si>
  <si>
    <t>Abbreviations</t>
  </si>
  <si>
    <t>Discipline</t>
  </si>
  <si>
    <t>PA</t>
  </si>
  <si>
    <t>Physician Assistant</t>
  </si>
  <si>
    <t>Pharm</t>
  </si>
  <si>
    <t>Registered Pharmacist</t>
  </si>
  <si>
    <t>Psy</t>
  </si>
  <si>
    <t>Psychologist (Licensed or Waivered)</t>
  </si>
  <si>
    <t>LCSW</t>
  </si>
  <si>
    <t>Licensed Clinical Social Worker</t>
  </si>
  <si>
    <t>MFT</t>
  </si>
  <si>
    <t>Licensed Marriage Family Therapist</t>
  </si>
  <si>
    <t>LPCC</t>
  </si>
  <si>
    <t>Licensed Professional Clinical Counselor</t>
  </si>
  <si>
    <t>Registered Nurse</t>
  </si>
  <si>
    <t>NP</t>
  </si>
  <si>
    <t>AOD</t>
  </si>
  <si>
    <t>Certified/registered AOD Counselor</t>
  </si>
  <si>
    <t>Peer</t>
  </si>
  <si>
    <t>Certified Peer Support Specialist</t>
  </si>
  <si>
    <t>MODIFIERS</t>
  </si>
  <si>
    <t>Modifier</t>
  </si>
  <si>
    <t>Definition</t>
  </si>
  <si>
    <t>When to Use</t>
  </si>
  <si>
    <r>
      <rPr>
        <b/>
        <sz val="11"/>
        <color theme="0"/>
        <rFont val="Calibri"/>
        <family val="2"/>
      </rPr>
      <t>Codes/Code Types
this Modifier applies to</t>
    </r>
  </si>
  <si>
    <r>
      <rPr>
        <b/>
        <sz val="11"/>
        <rFont val="Calibri"/>
        <family val="2"/>
      </rPr>
      <t>Multiple Outpatient Hospital Evaluation and Management (E/M) Encounters on the Same Date</t>
    </r>
    <r>
      <rPr>
        <sz val="11"/>
        <rFont val="Calibri"/>
        <family val="2"/>
      </rPr>
      <t>: For hospital outpatient reporting purposes, utilization of hospital resources related to separate and distinct E/M encounters performed in multiple outpatient hospital settings on the same date may be reported by adding modifier 27 to each appropriate level of outpatient and/or emergency department E/M code(s). This modifier provides a means of reporting circumstances involving evaluation and management services provided by physician(s) in more than one (multiple) outpatient hospital setting(s) (e.g., hospital emergency department, clinic).</t>
    </r>
  </si>
  <si>
    <r>
      <rPr>
        <sz val="11"/>
        <rFont val="Calibri"/>
        <family val="2"/>
      </rPr>
      <t>This modifier will only be used with CPT codes that are part of an over- ridable lockout combination.</t>
    </r>
  </si>
  <si>
    <r>
      <rPr>
        <b/>
        <sz val="11"/>
        <rFont val="Calibri"/>
        <family val="2"/>
      </rPr>
      <t>Distinct Procedural Service</t>
    </r>
    <r>
      <rPr>
        <sz val="11"/>
        <rFont val="Calibri"/>
        <family val="2"/>
      </rPr>
      <t xml:space="preserve">: Under certain circumstances, it
</t>
    </r>
    <r>
      <rPr>
        <sz val="11"/>
        <rFont val="Calibri"/>
        <family val="2"/>
      </rPr>
      <t xml:space="preserve">may be necessary to indicate that a procedure or service was distinct or independent from non-E/M services performed on the same day. Modifier 59 is used to identify procedures/services, other than E/M services, that are not normally reported together, but are appropriate under the circumstances. Documentation must support a different session, different procedure or surgery, different site or organ system, separate incision/excision, separate lesion, or separate injury (or area of injury in extensive injuries) not ordinarily encountered or performed on the same day by the same individual. However, when another already established modifier is appropriate it should be used rather than modifier
</t>
    </r>
    <r>
      <rPr>
        <sz val="11"/>
        <rFont val="Calibri"/>
        <family val="2"/>
      </rPr>
      <t xml:space="preserve">59. Only if no more descriptive modifier is available, and the use of modifier 59 best explains the circumstances, should
</t>
    </r>
    <r>
      <rPr>
        <sz val="11"/>
        <rFont val="Calibri"/>
        <family val="2"/>
      </rPr>
      <t>modifier 59 be used.</t>
    </r>
  </si>
  <si>
    <r>
      <rPr>
        <sz val="11"/>
        <rFont val="Calibri"/>
        <family val="2"/>
      </rPr>
      <t xml:space="preserve">This modifier will be
</t>
    </r>
    <r>
      <rPr>
        <sz val="11"/>
        <rFont val="Calibri"/>
        <family val="2"/>
      </rPr>
      <t>used with CPT codes that are part of an over-ridable lockout combination</t>
    </r>
  </si>
  <si>
    <r>
      <rPr>
        <b/>
        <sz val="11"/>
        <rFont val="Calibri"/>
        <family val="2"/>
      </rPr>
      <t xml:space="preserve">Synchronous Telemedicine Service Rendered Via Telephone or Other Real-Time Interactive Audio-Only Telecommunication System: </t>
    </r>
    <r>
      <rPr>
        <sz val="11"/>
        <rFont val="Calibri"/>
        <family val="2"/>
      </rPr>
      <t xml:space="preserve">Synchronous telemedicine service is defined as a real-time interaction between a physician or other qualified health care professional and a patient who is located away at a distant site from the physician or other qualified professional. The totality of the communication of information exchanged between the physician or other qualified health care professional during the course of the synchronous telemedicine service must be of an amount and nature that is sufficient to meet the key components and/or requirements of the same service when
</t>
    </r>
    <r>
      <rPr>
        <sz val="11"/>
        <rFont val="Calibri"/>
        <family val="2"/>
      </rPr>
      <t>rendered via a face-to-face interaction.</t>
    </r>
  </si>
  <si>
    <r>
      <rPr>
        <sz val="11"/>
        <rFont val="Calibri"/>
        <family val="2"/>
      </rPr>
      <t>Use this modifier when a health care professional is providing services and benefits via telephone. If using this modifier, indicate that the service was provided in Place of Service 02 or 10.</t>
    </r>
  </si>
  <si>
    <r>
      <rPr>
        <sz val="11"/>
        <rFont val="Calibri"/>
        <family val="2"/>
      </rPr>
      <t>This modifier will be used with CPT codes that can be provided in a telehealth place of service and via telephone.</t>
    </r>
  </si>
  <si>
    <r>
      <rPr>
        <b/>
        <sz val="11"/>
        <rFont val="Calibri"/>
        <family val="2"/>
      </rPr>
      <t>Synchronous Telemedicine Service Rendered Via a Real-Time
Interactive Audio and Video Telecommunication System:</t>
    </r>
    <r>
      <rPr>
        <sz val="11"/>
        <color theme="1"/>
        <rFont val="Calibri"/>
        <family val="2"/>
        <scheme val="minor"/>
      </rPr>
      <t xml:space="preserve">
Synchronous telemedicine is defined as a real-time
interaction between a physician or other qualified health care professional and a patient who is located at a distant site from the physician or other qualified health care professional. The totality of the communication of information exchanged between the physician or other qualified health care professional and the patient during the course of the synchronous telemedicine service must be of an amount and nature that would be sufficient to meet the key components and/or requirements of the same service when rendered via a
face-to-face interaction.</t>
    </r>
  </si>
  <si>
    <r>
      <rPr>
        <sz val="11"/>
        <rFont val="Calibri"/>
        <family val="2"/>
      </rPr>
      <t>This modifier will be
used with CPT codes</t>
    </r>
    <r>
      <rPr>
        <sz val="11"/>
        <color theme="1"/>
        <rFont val="Calibri"/>
        <family val="2"/>
        <scheme val="minor"/>
      </rPr>
      <t xml:space="preserve"> that can be provided
in a telehealth place of service.</t>
    </r>
  </si>
  <si>
    <r>
      <rPr>
        <b/>
        <sz val="11"/>
        <rFont val="Calibri"/>
        <family val="2"/>
      </rPr>
      <t>GC</t>
    </r>
  </si>
  <si>
    <r>
      <rPr>
        <sz val="11"/>
        <rFont val="Calibri"/>
        <family val="2"/>
      </rPr>
      <t>This service has been performed in part by a resident under the direction of a teaching physician.</t>
    </r>
  </si>
  <si>
    <r>
      <rPr>
        <b/>
        <sz val="11"/>
        <rFont val="Calibri"/>
        <family val="2"/>
      </rPr>
      <t>GQ</t>
    </r>
  </si>
  <si>
    <r>
      <rPr>
        <sz val="11"/>
        <rFont val="Calibri"/>
        <family val="2"/>
      </rPr>
      <t>Via asynchronous telecommunication system</t>
    </r>
  </si>
  <si>
    <r>
      <rPr>
        <sz val="11"/>
        <rFont val="Calibri"/>
        <family val="2"/>
      </rPr>
      <t>Use this modifier with procedure code 99368 (clinical consultation)</t>
    </r>
  </si>
  <si>
    <r>
      <rPr>
        <b/>
        <sz val="11"/>
        <rFont val="Calibri"/>
        <family val="2"/>
      </rPr>
      <t>HA</t>
    </r>
  </si>
  <si>
    <r>
      <rPr>
        <sz val="11"/>
        <rFont val="Calibri"/>
        <family val="2"/>
      </rPr>
      <t>Child/adolescent program</t>
    </r>
  </si>
  <si>
    <r>
      <rPr>
        <b/>
        <sz val="11"/>
        <rFont val="Calibri"/>
        <family val="2"/>
      </rPr>
      <t>HD</t>
    </r>
  </si>
  <si>
    <r>
      <rPr>
        <sz val="11"/>
        <rFont val="Calibri"/>
        <family val="2"/>
      </rPr>
      <t>Pregnant/ Parenting women's program</t>
    </r>
  </si>
  <si>
    <r>
      <rPr>
        <b/>
        <sz val="11"/>
        <rFont val="Calibri"/>
        <family val="2"/>
      </rPr>
      <t>HF</t>
    </r>
  </si>
  <si>
    <r>
      <rPr>
        <sz val="11"/>
        <rFont val="Calibri"/>
        <family val="2"/>
      </rPr>
      <t xml:space="preserve">Identifies when Contingency Management Services was
</t>
    </r>
    <r>
      <rPr>
        <sz val="11"/>
        <rFont val="Calibri"/>
        <family val="2"/>
      </rPr>
      <t>provided as part of a Substance Use Disorder Program</t>
    </r>
  </si>
  <si>
    <r>
      <rPr>
        <sz val="11"/>
        <rFont val="Calibri"/>
        <family val="2"/>
      </rPr>
      <t xml:space="preserve">H0050 (contingency
</t>
    </r>
    <r>
      <rPr>
        <sz val="11"/>
        <rFont val="Calibri"/>
        <family val="2"/>
      </rPr>
      <t>management)</t>
    </r>
  </si>
  <si>
    <r>
      <rPr>
        <b/>
        <sz val="11"/>
        <rFont val="Calibri"/>
        <family val="2"/>
      </rPr>
      <t>HG</t>
    </r>
  </si>
  <si>
    <r>
      <rPr>
        <sz val="11"/>
        <rFont val="Calibri"/>
        <family val="2"/>
      </rPr>
      <t>Opioid treatment program (OTP).</t>
    </r>
  </si>
  <si>
    <r>
      <rPr>
        <b/>
        <sz val="11"/>
        <rFont val="Calibri"/>
        <family val="2"/>
      </rPr>
      <t>HL</t>
    </r>
  </si>
  <si>
    <r>
      <rPr>
        <sz val="11"/>
        <rFont val="Calibri"/>
        <family val="2"/>
      </rPr>
      <t>Intern</t>
    </r>
  </si>
  <si>
    <r>
      <rPr>
        <sz val="11"/>
        <rFont val="Calibri"/>
        <family val="2"/>
      </rPr>
      <t xml:space="preserve">Services provided by
</t>
    </r>
    <r>
      <rPr>
        <sz val="11"/>
        <rFont val="Calibri"/>
        <family val="2"/>
      </rPr>
      <t>individuals who are currently registered with the applicable Board.</t>
    </r>
  </si>
  <si>
    <r>
      <rPr>
        <b/>
        <sz val="11"/>
        <rFont val="Calibri"/>
        <family val="2"/>
      </rPr>
      <t>HQ</t>
    </r>
  </si>
  <si>
    <r>
      <rPr>
        <b/>
        <sz val="11"/>
        <rFont val="Calibri"/>
        <family val="2"/>
      </rPr>
      <t>SC</t>
    </r>
  </si>
  <si>
    <r>
      <rPr>
        <sz val="11"/>
        <rFont val="Calibri"/>
        <family val="2"/>
      </rPr>
      <t xml:space="preserve">Valid for codes when the service was provided via telephone
</t>
    </r>
    <r>
      <rPr>
        <sz val="11"/>
        <rFont val="Calibri"/>
        <family val="2"/>
      </rPr>
      <t>or audio-only systems.</t>
    </r>
  </si>
  <si>
    <r>
      <rPr>
        <b/>
        <sz val="11"/>
        <rFont val="Calibri"/>
        <family val="2"/>
      </rPr>
      <t>XE</t>
    </r>
  </si>
  <si>
    <r>
      <rPr>
        <sz val="11"/>
        <rFont val="Calibri"/>
        <family val="2"/>
      </rPr>
      <t xml:space="preserve">Separate encounter, a service that is distinct because it
</t>
    </r>
    <r>
      <rPr>
        <sz val="11"/>
        <rFont val="Calibri"/>
        <family val="2"/>
      </rPr>
      <t>occurred during a separate encounter.</t>
    </r>
  </si>
  <si>
    <r>
      <rPr>
        <b/>
        <sz val="11"/>
        <rFont val="Calibri"/>
        <family val="2"/>
      </rPr>
      <t>XP</t>
    </r>
  </si>
  <si>
    <r>
      <rPr>
        <sz val="11"/>
        <rFont val="Calibri"/>
        <family val="2"/>
      </rPr>
      <t xml:space="preserve">Separate practitioner, a service that is distinct because it was
</t>
    </r>
    <r>
      <rPr>
        <sz val="11"/>
        <rFont val="Calibri"/>
        <family val="2"/>
      </rPr>
      <t>performed by a separate practitioner.</t>
    </r>
  </si>
  <si>
    <r>
      <rPr>
        <b/>
        <sz val="11"/>
        <rFont val="Calibri"/>
        <family val="2"/>
      </rPr>
      <t>XU</t>
    </r>
  </si>
  <si>
    <r>
      <rPr>
        <sz val="11"/>
        <rFont val="Calibri"/>
        <family val="2"/>
      </rPr>
      <t xml:space="preserve">Unusual non-overlapping service, the use of a service that is
</t>
    </r>
    <r>
      <rPr>
        <sz val="11"/>
        <rFont val="Calibri"/>
        <family val="2"/>
      </rPr>
      <t>distinct because it does not overlap usual components of the main service.</t>
    </r>
  </si>
  <si>
    <r>
      <rPr>
        <b/>
        <sz val="11"/>
        <rFont val="Calibri"/>
        <family val="2"/>
      </rPr>
      <t>U1</t>
    </r>
  </si>
  <si>
    <r>
      <rPr>
        <sz val="11"/>
        <rFont val="Calibri"/>
        <family val="2"/>
      </rPr>
      <t>ASAM 3.1 Residential (RES)</t>
    </r>
  </si>
  <si>
    <r>
      <rPr>
        <b/>
        <sz val="11"/>
        <rFont val="Calibri"/>
        <family val="2"/>
      </rPr>
      <t>U2</t>
    </r>
  </si>
  <si>
    <r>
      <rPr>
        <sz val="11"/>
        <rFont val="Calibri"/>
        <family val="2"/>
      </rPr>
      <t>ASAM 3.3 Residential (RES)</t>
    </r>
  </si>
  <si>
    <r>
      <rPr>
        <b/>
        <sz val="11"/>
        <rFont val="Calibri"/>
        <family val="2"/>
      </rPr>
      <t>U3</t>
    </r>
  </si>
  <si>
    <r>
      <rPr>
        <sz val="11"/>
        <rFont val="Calibri"/>
        <family val="2"/>
      </rPr>
      <t>ASAM 3.5 Residential (RES)</t>
    </r>
  </si>
  <si>
    <r>
      <rPr>
        <b/>
        <sz val="11"/>
        <rFont val="Calibri"/>
        <family val="2"/>
      </rPr>
      <t>U4</t>
    </r>
  </si>
  <si>
    <r>
      <rPr>
        <sz val="11"/>
        <rFont val="Calibri"/>
        <family val="2"/>
      </rPr>
      <t xml:space="preserve">Ambulatory withdrawal management without extended on-
</t>
    </r>
    <r>
      <rPr>
        <sz val="11"/>
        <rFont val="Calibri"/>
        <family val="2"/>
      </rPr>
      <t>site monitoring</t>
    </r>
  </si>
  <si>
    <r>
      <rPr>
        <b/>
        <sz val="11"/>
        <rFont val="Calibri"/>
        <family val="2"/>
      </rPr>
      <t>U5</t>
    </r>
  </si>
  <si>
    <r>
      <rPr>
        <sz val="11"/>
        <rFont val="Calibri"/>
        <family val="2"/>
      </rPr>
      <t xml:space="preserve">Ambulatory withdrawal management with extended on-site
</t>
    </r>
    <r>
      <rPr>
        <sz val="11"/>
        <rFont val="Calibri"/>
        <family val="2"/>
      </rPr>
      <t>monitoring</t>
    </r>
  </si>
  <si>
    <r>
      <rPr>
        <b/>
        <sz val="11"/>
        <rFont val="Calibri"/>
        <family val="2"/>
      </rPr>
      <t>U6</t>
    </r>
  </si>
  <si>
    <r>
      <rPr>
        <sz val="11"/>
        <rFont val="Calibri"/>
        <family val="2"/>
      </rPr>
      <t>Recovery Services</t>
    </r>
  </si>
  <si>
    <r>
      <rPr>
        <b/>
        <sz val="11"/>
        <rFont val="Calibri"/>
        <family val="2"/>
      </rPr>
      <t>U7</t>
    </r>
  </si>
  <si>
    <r>
      <rPr>
        <sz val="11"/>
        <rFont val="Calibri"/>
        <family val="2"/>
      </rPr>
      <t>Outpatient Services (ODF)</t>
    </r>
  </si>
  <si>
    <r>
      <rPr>
        <b/>
        <sz val="11"/>
        <rFont val="Calibri"/>
        <family val="2"/>
      </rPr>
      <t>U8</t>
    </r>
  </si>
  <si>
    <r>
      <rPr>
        <sz val="11"/>
        <rFont val="Calibri"/>
        <family val="2"/>
      </rPr>
      <t>Intensive Outpatient Services (IOT)</t>
    </r>
  </si>
  <si>
    <r>
      <rPr>
        <sz val="11"/>
        <rFont val="Calibri"/>
        <family val="2"/>
      </rPr>
      <t xml:space="preserve">9 or more hours of service/week (adults); 6 or more
</t>
    </r>
    <r>
      <rPr>
        <sz val="11"/>
        <rFont val="Calibri"/>
        <family val="2"/>
      </rPr>
      <t>hours/week (adolescents) to treat multidimensional instability</t>
    </r>
  </si>
  <si>
    <r>
      <rPr>
        <b/>
        <sz val="11"/>
        <rFont val="Calibri"/>
        <family val="2"/>
      </rPr>
      <t>U9</t>
    </r>
  </si>
  <si>
    <r>
      <rPr>
        <sz val="11"/>
        <rFont val="Calibri"/>
        <family val="2"/>
      </rPr>
      <t>Residential Withdraw Management , 3.2</t>
    </r>
  </si>
  <si>
    <r>
      <rPr>
        <b/>
        <sz val="11"/>
        <rFont val="Calibri"/>
        <family val="2"/>
      </rPr>
      <t>UA</t>
    </r>
  </si>
  <si>
    <r>
      <rPr>
        <sz val="11"/>
        <rFont val="Calibri"/>
        <family val="2"/>
      </rPr>
      <t>ASAM OTP/NTP</t>
    </r>
  </si>
  <si>
    <r>
      <rPr>
        <b/>
        <sz val="11"/>
        <rFont val="Calibri"/>
        <family val="2"/>
      </rPr>
      <t>UB</t>
    </r>
  </si>
  <si>
    <r>
      <rPr>
        <sz val="11"/>
        <rFont val="Calibri"/>
        <family val="2"/>
      </rPr>
      <t>ASAM 2.5 Partial Hospitalization</t>
    </r>
  </si>
  <si>
    <r>
      <rPr>
        <sz val="11"/>
        <rFont val="Calibri"/>
        <family val="2"/>
      </rPr>
      <t xml:space="preserve">Partial hospitalization services, 20 or more hours of
</t>
    </r>
    <r>
      <rPr>
        <sz val="11"/>
        <rFont val="Calibri"/>
        <family val="2"/>
      </rPr>
      <t>service/week for multidimensional instability not requiring 24-hour care</t>
    </r>
  </si>
  <si>
    <t>TAXONOMY CODES</t>
  </si>
  <si>
    <t>First Four Alpha-Numeric Characters of Taxonomy Code</t>
  </si>
  <si>
    <t>Alcohol and Other Drug Counselors (AODCounselors)</t>
  </si>
  <si>
    <t>146D</t>
  </si>
  <si>
    <t>146L</t>
  </si>
  <si>
    <t>146M</t>
  </si>
  <si>
    <t>146N</t>
  </si>
  <si>
    <t>171M</t>
  </si>
  <si>
    <t>374K</t>
  </si>
  <si>
    <t>Marriage and Family Therapist (MFT) or Licensed Professional</t>
  </si>
  <si>
    <t>101Y</t>
  </si>
  <si>
    <t>102X</t>
  </si>
  <si>
    <t>103K</t>
  </si>
  <si>
    <t>106H</t>
  </si>
  <si>
    <t>222Q</t>
  </si>
  <si>
    <t>225C</t>
  </si>
  <si>
    <t>Nurse Practitioner (NP)</t>
  </si>
  <si>
    <t>363L</t>
  </si>
  <si>
    <t>Pharmacist (Pharma)</t>
  </si>
  <si>
    <t>Physician Assistant (PA)</t>
  </si>
  <si>
    <t>363A</t>
  </si>
  <si>
    <t>202C</t>
  </si>
  <si>
    <t>202K</t>
  </si>
  <si>
    <t>204C</t>
  </si>
  <si>
    <t>204D</t>
  </si>
  <si>
    <t>204E</t>
  </si>
  <si>
    <t>204F</t>
  </si>
  <si>
    <t>204R</t>
  </si>
  <si>
    <t>207K</t>
  </si>
  <si>
    <t>207L</t>
  </si>
  <si>
    <t>207N</t>
  </si>
  <si>
    <t>207P</t>
  </si>
  <si>
    <t>207Q</t>
  </si>
  <si>
    <t>207R</t>
  </si>
  <si>
    <t>207S</t>
  </si>
  <si>
    <t>207T</t>
  </si>
  <si>
    <t>207U</t>
  </si>
  <si>
    <t>207V</t>
  </si>
  <si>
    <t>207W</t>
  </si>
  <si>
    <t>207X</t>
  </si>
  <si>
    <t>207Y</t>
  </si>
  <si>
    <t>207Z</t>
  </si>
  <si>
    <t>208C</t>
  </si>
  <si>
    <t>208D</t>
  </si>
  <si>
    <t>208G</t>
  </si>
  <si>
    <t>208M</t>
  </si>
  <si>
    <t>202D</t>
  </si>
  <si>
    <t>208U</t>
  </si>
  <si>
    <t>208V</t>
  </si>
  <si>
    <t>Peer Support Specialist</t>
  </si>
  <si>
    <t>175T</t>
  </si>
  <si>
    <t>Psychologist (Psy)</t>
  </si>
  <si>
    <t>102L</t>
  </si>
  <si>
    <t>103G</t>
  </si>
  <si>
    <t>103T</t>
  </si>
  <si>
    <t>Registered Nurse (RN)</t>
  </si>
  <si>
    <t>376G</t>
  </si>
  <si>
    <t>163W</t>
  </si>
  <si>
    <t>Licensed Clinical Social Worker (LCSW)</t>
  </si>
  <si>
    <t>106E</t>
  </si>
  <si>
    <t xml:space="preserve">Date </t>
  </si>
  <si>
    <t>Change Made</t>
  </si>
  <si>
    <t>H2011 moved to new table category titled Mobile Services, updated on both CalAIM Manual Extract and removed from SUD Crisis Intervention Codes</t>
  </si>
  <si>
    <t>Modifiers Table Added</t>
  </si>
  <si>
    <t>Taxonomy Codes Added</t>
  </si>
  <si>
    <t>SAPC Final Codes added in one section</t>
  </si>
  <si>
    <t>96160 added to the code set based off of CalMHSA document</t>
  </si>
  <si>
    <t>Updated CPTs based off of new manual changes</t>
  </si>
  <si>
    <t>Updated to DMC Manual Version 3 and CalMHSA document, Home Visits added per SOC</t>
  </si>
  <si>
    <t>Rate Matrix Conversion</t>
  </si>
  <si>
    <t>$60.00 
perinatal</t>
  </si>
  <si>
    <t>CLIENT ENGAGEMENT AND NAVIGATION SERVICE (CENS) FIELD BASED SERVICES (FBS-C)</t>
  </si>
  <si>
    <t>LOC</t>
  </si>
  <si>
    <t xml:space="preserve">HCPCS </t>
  </si>
  <si>
    <t>Description</t>
  </si>
  <si>
    <t>Base Rate</t>
  </si>
  <si>
    <t>HCPCS Crosswalk to State</t>
  </si>
  <si>
    <t>Age 
0-21</t>
  </si>
  <si>
    <t>Perinatal</t>
  </si>
  <si>
    <t>+ HA</t>
  </si>
  <si>
    <t>+ HD</t>
  </si>
  <si>
    <t xml:space="preserve">Up to 80 miles or $52.40 per month, per beneficiary family unit (mother and child[ren] 0-16 years of age) with concurrent participation in a non-residential program and when not leveraging transportation services funded by other programs for which the beneficiary qualifies (e.g., CalWORKs, DCFS). </t>
  </si>
  <si>
    <t>Assessment / Medication Services / MAT</t>
  </si>
  <si>
    <t>RS</t>
  </si>
  <si>
    <t>TIER 1 OUTPATIENT/INTENSIVE OUTPATIENT RATES</t>
  </si>
  <si>
    <t>TIER 3 OUTPATIENT/INTENSIVE OUTPATIENT RATES</t>
  </si>
  <si>
    <t>TIER 2 OUTPATIENT/INTENSIVE OUTPATIENT RATES</t>
  </si>
  <si>
    <t>WITHDRAWAL MANAGEMENT TIER 1</t>
  </si>
  <si>
    <t>WITHDRAWAL MANAGEMENT TIER 2</t>
  </si>
  <si>
    <t>WITHDRAWAL MANAGEMENT TIER 3</t>
  </si>
  <si>
    <t>ASAM 3.7 WM &amp; 4.0 WITHDRAWAL MANAGEMENT</t>
  </si>
  <si>
    <t>H0049-CN</t>
  </si>
  <si>
    <t>H0001-CN</t>
  </si>
  <si>
    <t>H0004-CN</t>
  </si>
  <si>
    <t>H0005-CN</t>
  </si>
  <si>
    <t>90846-CN</t>
  </si>
  <si>
    <t xml:space="preserve">
+ U Code of DMC Site Certification</t>
  </si>
  <si>
    <t xml:space="preserve">Assessment /
Medication Services /
MAT </t>
  </si>
  <si>
    <t>MAT Services</t>
  </si>
  <si>
    <t>H2010S</t>
  </si>
  <si>
    <t>Naloxone Handling/Distribution </t>
  </si>
  <si>
    <t>H2010N</t>
  </si>
  <si>
    <t>MAT Education</t>
  </si>
  <si>
    <t>H2010M</t>
  </si>
  <si>
    <t>Tier 1</t>
  </si>
  <si>
    <t>Tier 2</t>
  </si>
  <si>
    <t>Tier 3</t>
  </si>
  <si>
    <t>Tier</t>
  </si>
  <si>
    <t>S9976</t>
  </si>
  <si>
    <t>Updated rates for Withdrawal Management with conversion to 15 minutes</t>
  </si>
  <si>
    <t>Units</t>
  </si>
  <si>
    <t>H0034R</t>
  </si>
  <si>
    <t>Removed Mobile Crisis as no rates and practitioners shown</t>
  </si>
  <si>
    <t>Removed PG Modifier</t>
  </si>
  <si>
    <t>Updated MAT, Care Coordination, and Recovery Services into own TAB</t>
  </si>
  <si>
    <t>Updated to show room and board rate of $25</t>
  </si>
  <si>
    <t>Updated RBH room and board rate</t>
  </si>
  <si>
    <t>Updated incremental MAT rates</t>
  </si>
  <si>
    <t>Updated ASAM 3.7 WM and 4.0 WM rates</t>
  </si>
  <si>
    <t>Room and Board</t>
  </si>
  <si>
    <t>Room and Board Per Day</t>
  </si>
  <si>
    <t>Taxonomy Code</t>
  </si>
  <si>
    <t>Bill under Any Taxonomy Code</t>
  </si>
  <si>
    <t>Drop if maxes out the 4 modifier max.</t>
  </si>
  <si>
    <t>Remove GT Modifier, Add HA modifier and PG Modifier, Removed Mobile Crisis from Billing Rules.</t>
  </si>
  <si>
    <t>HD, UA, HG, HA</t>
  </si>
  <si>
    <t>U4 +U7 or U8, HD, HA</t>
  </si>
  <si>
    <t>U9, HD, HA</t>
  </si>
  <si>
    <t>U1, U2, U3, HD, HA</t>
  </si>
  <si>
    <t>HD, UA, HG,U1, U2, U3,U7, U8, U9,UB, HL, GC, SC</t>
  </si>
  <si>
    <t>HD, U1, U2, U3, U7, U8,U9, UB, HL, GC, SC</t>
  </si>
  <si>
    <t>HD, UA, HG,U1, U2, U3,U7, U8, U9,UB, HL, GC, 93, 95</t>
  </si>
  <si>
    <t>HD, UA, HG, U1, U2, U3, U7, U8, U9, UB, HL, GC, 59, 93, 95</t>
  </si>
  <si>
    <t>HD, UA, HG, U1, U2, U3,U7, U8, U9, UB, HL, GC, , 59, 93, 95</t>
  </si>
  <si>
    <t>HD, UA, HG,U1, U2, U3,U7, U8, U9,UB, HL, GC,59, 93, 95, XE, XP, XU</t>
  </si>
  <si>
    <t>HD, UA, HG,U1, U2, U3,U7, U8, U9,UB, HL, GC,59, 95, XE, XP, XU</t>
  </si>
  <si>
    <t>HD, UA, HG, U1, U2, U3, U7, U8, U9, UB, HL, GC, 59, XE, XP, XU</t>
  </si>
  <si>
    <t>HD, U1, U2,U3, U7, U8,U9, UB, HL, GC, 59, XE, XP, XU</t>
  </si>
  <si>
    <t>HD, UA, HG, U1, U2, U3, U7, U8, U9, UB, HL, GC, 59, 93, 95, XE, XP, XU</t>
  </si>
  <si>
    <t>HD, UA, HG, U1, U2, U3,U7, U8, U9, UB, HL, GC, 93, 95, XE, XP, XU</t>
  </si>
  <si>
    <t>HD, U1, U7,U8, UB, HL,GC, 93, 95</t>
  </si>
  <si>
    <t>HD, U1, U2,U3, U7, U8,U9, UB, HL,GC, 59, 93,95, XE, XP, XU</t>
  </si>
  <si>
    <t>HD, U7, U8, UB, HL, 59, 93, XE, XP, XU</t>
  </si>
  <si>
    <t>HD, U1, U2, U3, U7, U8, UB, HL, GC, 27, 59, 95, XE, XP, XU</t>
  </si>
  <si>
    <t>HD, U1, U2, U3, U7, U8,UB, HL, GC, 27, 59, 95, XE, XP, XU</t>
  </si>
  <si>
    <t>HD, U7, U8, UB, HL, GC, 27, 59, XE, XP, XU</t>
  </si>
  <si>
    <t>HD, UA, HG,U1, U2, U3,U7, U8, U9,UB, HL, GC,27, 59, 93,95, XE, XP,XU</t>
  </si>
  <si>
    <t>HD, UA, HG,U1, U2, U3,U7, U8, U9,UB, HL, GQ,27, 59, 93,95, XE, XP, XU</t>
  </si>
  <si>
    <t>HD, U7, U8, UB, HL, GC, 27,59, 93, XE, XP, XU</t>
  </si>
  <si>
    <t xml:space="preserve"> HD, U7, U8,U9, UB, HL,GC, 27, 59,95, XE, XP, XU</t>
  </si>
  <si>
    <t>HD, UA, HG, U1, U2, U3, U7, U8, U9, UB, HL, GC, SC</t>
  </si>
  <si>
    <t>HD, UA, HG, U1, U2, U3,U7, U8, U9,UB, HL, GC, SC</t>
  </si>
  <si>
    <t>HD, UA, HG,U1, U2, U3,U7, U8, U9, UB, HL, GC</t>
  </si>
  <si>
    <t>HD, UA, HG,U1, U2, U3,U7, U8, U9, UB, SC</t>
  </si>
  <si>
    <t xml:space="preserve"> HD, UA, HG,U1, U2, U3, U7, U8, U9, UB, SC</t>
  </si>
  <si>
    <t>HD, UA, HG, U1, U2, U3, U7, U8, U9, UB, HL, GC</t>
  </si>
  <si>
    <t>HD, UA, HG,U7, U8, UB, HF</t>
  </si>
  <si>
    <t>HD, U1, U2,U3, U7, U8,U9, UB, HL, GC, SC</t>
  </si>
  <si>
    <t>HD, UA, HG,U1, U2, U3,U6, U7, U8,U9, UB, HL, GC, SC</t>
  </si>
  <si>
    <t>Use this modifier with 24-hour services when the beneficiary is less than 21 years old on the service date.</t>
  </si>
  <si>
    <t>S5000D</t>
  </si>
  <si>
    <t>Naloxone HCL Generic</t>
  </si>
  <si>
    <t>Removed PG and HA Modifiers at local level.  Added Naloxone Rate.</t>
  </si>
  <si>
    <t>Recovery Services Codes</t>
  </si>
  <si>
    <t>Psychosocial Rehabilitation, per 15 Minutes</t>
  </si>
  <si>
    <r>
      <rPr>
        <sz val="11"/>
        <rFont val="Calibri"/>
        <family val="2"/>
      </rPr>
      <t>H2017</t>
    </r>
  </si>
  <si>
    <t>HD, UA, HG, U1, U2, U3, U6, U7, U8, U9, UB, HL, GC, SC, HQ</t>
  </si>
  <si>
    <t>HD, U1, U2,U3, U7, U8,U9, UB, HL, GC, SC, HQ</t>
  </si>
  <si>
    <r>
      <t xml:space="preserve">5.  </t>
    </r>
    <r>
      <rPr>
        <b/>
        <sz val="11"/>
        <rFont val="Arial Narrow"/>
        <family val="2"/>
      </rPr>
      <t>Screening</t>
    </r>
    <r>
      <rPr>
        <sz val="11"/>
        <rFont val="Arial Narrow"/>
        <family val="2"/>
      </rPr>
      <t xml:space="preserve"> - Any individual who first presents at a Network Provider must be entered in the Referral Connection Log and receive the Youth Screener (ages 12 through 17) or ASAM CO-Triage (18 years of age and older) screener to determine the Provisional LOC prior to receipt of the full ASAM assessment. For payment, the Referral Connection Log must identify no treatment need or a connection to the appropriate level of care is required.</t>
    </r>
  </si>
  <si>
    <t>T1017-CN</t>
  </si>
  <si>
    <t>H2015-CN</t>
  </si>
  <si>
    <t>H2017</t>
  </si>
  <si>
    <t>H2017-CN</t>
  </si>
  <si>
    <t>Service Type</t>
  </si>
  <si>
    <t xml:space="preserve">Recovery Services </t>
  </si>
  <si>
    <t>Medication Training and Support, per 15 Minutes (Group Service, must use HQ modifier)</t>
  </si>
  <si>
    <t xml:space="preserve">Psychosocial Rehabilitation, per 15 Minutes </t>
  </si>
  <si>
    <t>Psychosocial Rehabilitation, per 15 Minutes (Group Service, must contain HQ Modifier)</t>
  </si>
  <si>
    <t>Medication Training and Support, per 15 Minutes (Group Service, must contain HQ modifier)</t>
  </si>
  <si>
    <t>Skills training and development, per 15 minutes. (Use this code to submit claims for Patient Education Services). (Group Service, must have HQ modifier)</t>
  </si>
  <si>
    <t xml:space="preserve">Skills training and development, per 15 minutes. (Use this code to submit claims for Patient Education Services). </t>
  </si>
  <si>
    <t>Skills training and development, per 15 minutes. (Use this code to submit claims for Patient Education Services). (Group Service, must use HQ modifier)</t>
  </si>
  <si>
    <t>Skills training and development, per 15 minutes. (Use this code to submit claims for Patient Education Services). (Group service, must use HQ modifier)</t>
  </si>
  <si>
    <t>Skills training and development, per 15 minutes. (Use this code to submit claims for Patient Education Services).  (Group service, must use HQ modifier)</t>
  </si>
  <si>
    <t>HD, UA, HG,U1, U2, U3,U7, U8, U9, UB, HL, GC, SC</t>
  </si>
  <si>
    <t>HD, UA, HG,U1, U2, U3, U7, U8, U9,UB, HL, GC, UB, SC</t>
  </si>
  <si>
    <t>HD, UA, HG,U1, U2, U3,U7, U8, U9,UB, HL, GC,UB, SC, HQ</t>
  </si>
  <si>
    <t xml:space="preserve">Medication Handling/Safeguarding (other than naloxone) </t>
  </si>
  <si>
    <t>v12 Changes</t>
  </si>
  <si>
    <t>MAT Tab/Care Coordination Tab/ Recovery Services Tab - Rates for MAT, Care Coordination, and Recovery Services which are the same as the ASAM 1.0 Outpatient tiered rates for all levels of care now include WM and Residential treatment levels of care.</t>
  </si>
  <si>
    <t>v13 Changes</t>
  </si>
  <si>
    <t>Rates Standards Tab - H0049-N was mistakenly carried over from the previous year’s rates standards and has now been removed.</t>
  </si>
  <si>
    <t>MAT Tab - MAT HCPCS Code G2212 now has a rate for the LPHA performing provider type and has been added to all permissible levels of care.</t>
  </si>
  <si>
    <t>Non-DMC Tab - Removal of the YES Program</t>
  </si>
  <si>
    <t>V14</t>
  </si>
  <si>
    <t>CENS Tab - CENS program placed in separate tab with the rates used for ASAM 1.0 tiered rates</t>
  </si>
  <si>
    <t>OTP Tab - T1017 Level of care has been updated for OTP providers with the appropriate U codes of UA, HG</t>
  </si>
  <si>
    <t>V15</t>
  </si>
  <si>
    <t>Billing Rules Tab – G2212 now has LPHA performing provider types as allowable in the billing rules</t>
  </si>
  <si>
    <t>V16</t>
  </si>
  <si>
    <t>Outpatient, Residential, and Withdrawal Management Tab – G2212 has been added to all levels of care as billable.</t>
  </si>
  <si>
    <t>OTP Tab – Care Coordination T1017 for OTP moved to Care Coordination Tab.</t>
  </si>
  <si>
    <t>V17</t>
  </si>
  <si>
    <t xml:space="preserve">All Tabs – Group Billing G2212, H2014, H2017, H0034 have been updated to reflect codes with HQ modifier as separate HCPCS/CPT codes that are </t>
  </si>
  <si>
    <t>V18</t>
  </si>
  <si>
    <t>Format Change – Perinatal Tab added from the Non-DMC Services Tab</t>
  </si>
  <si>
    <t>Billing Rule Tab - HQ modifier added to allowable modifiers for G2212,H2014, H2017, H0034</t>
  </si>
  <si>
    <t>V19</t>
  </si>
  <si>
    <t>All Tabs – G2212 with HQ modifier removed as there is no use case for this group service</t>
  </si>
  <si>
    <t>V20</t>
  </si>
  <si>
    <t>Billing Rule Tab – GC mistakenly added twice as a modifier for H0033 and H0034, corrected to show SC as an allowable modifier.</t>
  </si>
  <si>
    <t>V21</t>
  </si>
  <si>
    <t>Billing Rule Tab – Added Maximum Units billed as 1 for H0019, H0012, and H0014</t>
  </si>
  <si>
    <t>Modifier Tab – Removed HW modifier as we will not be doing mobile services</t>
  </si>
  <si>
    <t>Residential Treatment ASAM 3.3 Rates Updated</t>
  </si>
  <si>
    <t>V22</t>
  </si>
  <si>
    <t>Service Label Change</t>
  </si>
  <si>
    <t>H2010S labeled (in the Service Column) as Medication Handling/Safeguarding (other than naloxone) for 3.1, 3.2, 3.3, and 3.5 LOCs.</t>
  </si>
  <si>
    <t>H2010N labeled (in the Service Column) as Naloxone Handling/Distribution</t>
  </si>
  <si>
    <t>H2010M labeled (in the Service Colum) as MAT Education</t>
  </si>
  <si>
    <t>v23</t>
  </si>
  <si>
    <t xml:space="preserve">          Discipline Tab Update</t>
  </si>
  <si>
    <t>MD</t>
  </si>
  <si>
    <t>Medical Doctor</t>
  </si>
  <si>
    <t>DO</t>
  </si>
  <si>
    <t>Doctor of Osteopathy</t>
  </si>
  <si>
    <t>Telehealth Provided Other than in
Patient’s Home</t>
  </si>
  <si>
    <t>The location, other than in patients home, where health services and health related services are provided or received, through a telecommunication technology.  Patient is not locatedin their home whenreceiving health services or health related services through telecommunication technology.</t>
  </si>
  <si>
    <t>A facility or location, owned and operated by the Indian Health Service, which provides diagnostic, therapeutic (surgical and non-surgical), and rehabilitation services to American Indians and Alaska Natives who do not require hospitalization.</t>
  </si>
  <si>
    <t xml:space="preserve">          Place of Service Tab</t>
  </si>
  <si>
    <t>The location where health services and health related services are provided or received, through telecommunication technology. Patient is located in their home (which is a location other than a
hospital or other facility where the patient receives care in a private residence) when receiving health services or health related services through telecommunication technology</t>
  </si>
  <si>
    <t>A walk-in retail clinic, other than an office, urgent care facility, pharmacy, or independent clinic and not described by any other Place of Service code that is located within a retail operation and provides, on an ambulatory basis, preventive and primary care services.</t>
  </si>
  <si>
    <t>A portion of an off-campus hospital provider based department which provides diagnostic, therapeutic (both surgical and nonsurgical), and rehabilitation services to sickor injured persons who do not require hospitalization or institutionalization.</t>
  </si>
  <si>
    <t>Location, distinct from a hospital emergency room, an office or a clinic, whose purpose is to diagnose and treat illness or injury for unscheduled, ambulatory patients seeking immediate medical attention.</t>
  </si>
  <si>
    <t>A medical facility operatedby one or more of the Uniformed Services. Military Treatment Facility (MTF) also refers to certain U.S. Public Health Service (USPHS) facilities now designated as Uniformed Service Treatment Facilities (USTF).</t>
  </si>
  <si>
    <t>A facility which primarily provides inpatient skilled nursing care and related services to patients who require medical, nursing, or rehabilitative services but does not provide the level of care or treatment available in a hospital.</t>
  </si>
  <si>
    <t>A facility which primarily provides to residents skilled nursing care and related services for the rehabilitation of injured, disabled or sick persons, or, on a regular basis, health-related care services above the level of custodial care to other than individuals with intellectual disabilities.</t>
  </si>
  <si>
    <t>A facility that provides room, board, and other personal assistance services, generally on a long-term basis, and which does not include a medical component.</t>
  </si>
  <si>
    <t>A facility, other than a patient’s home, in which palliative and supportive care for terminally ill patients and their families are provided.</t>
  </si>
  <si>
    <t>A land vehicle specifically designed, equipped and staffed for lifesaving and transporting the sick or injured.</t>
  </si>
  <si>
    <t>An air or water vehicle specifically designed, equipped, and staffed for lifesaving and transporting the sick or injured.</t>
  </si>
  <si>
    <t>A location, not part of a hospital and not described by any other Place of Service code, that is organized and operated to provide preventive, diagnostic, therapeutic, rehabilitative, or palliative services to outpatients only.</t>
  </si>
  <si>
    <t>A facility located in a medically underserved area that provides Medicare beneficiaries preventive primary medical care under the general direction of a physician.</t>
  </si>
  <si>
    <t>A facility that provides inpatient psychiatric services for the diagnosis and treatment of mental illness on a 24-hour basis, by or under the supervision of a physician.</t>
  </si>
  <si>
    <t>A facility for the diagnosis and treatment of mental illness that provides a planned therapeutic program for patients who do not require full time hospitalization, but who need broader programs than are possible from outpatient visits to a hospital-based or hospital-affiliated facility.</t>
  </si>
  <si>
    <t>Community Mental Health Center
(CMHC)</t>
  </si>
  <si>
    <t>A facility that provides the following services: outpatient services, including specialized outpatient services for children, the elderly, individuals who are chronically ill, and residents of CMHC’s mental health services area who have been discharged from inpatient treatment at a mental health facility; 24 hour a day emergency care services; day treatment, other partial hospitalization services, or psychosocial rehabilitation services; screening for patients being considered for admission to State mental health facilities to determine the appropriateness ofsuch admission; and consultation and education services.</t>
  </si>
  <si>
    <t>A facility, which provides treatment for substance (alcohol and drug) abuse to live-in residents who do not require acute medical care. Services include individual and group therapy and counseling, family counseling, laboratory tests, drugs and supplies, psychological testing, and room and board.</t>
  </si>
  <si>
    <t>A facility or a distinct part of a facility for psychiatric care which provides a total 24-hour therapeutically planned and professionally staffed group living and learning environment.</t>
  </si>
  <si>
    <t>A location, which provides treatment for substance (alcohol and drug) abuse on an ambulatory basis. Services include individual  and group therapy and counseling, family counseling, laboratory tests, drugs and supplies, and psychological testing.</t>
  </si>
  <si>
    <t>A location that provides treatment for opioid use disorder on an ambulatory basis. Services include methadone and other forms of Medication Assisted Treatment (MAT).</t>
  </si>
  <si>
    <t>A facility that provides comprehensive rehabilitation services under the supervision of a physician to inpatients with physical disabilities. Services include physical therapy, occupational therapy, speech pathology, social or psychological services, and orthotics and prosthetic services.</t>
  </si>
  <si>
    <t>A facility that provides comprehensive rehabilitation services under the supervision of a physician to outpatients with physical disabilities. Services include physical therapy, occupational therapy, and speech pathology services.</t>
  </si>
  <si>
    <t>A certified facility, which is located in a rural medically underserved area, that provides ambulatory primary medical care under the direction of a physician.</t>
  </si>
  <si>
    <t>A laboratory certified to perform diagnostic and/or clinical tests independent of an institution or a physician’s office.</t>
  </si>
  <si>
    <t>All claims must have an HD modifier when service is provided to a woman who is pregnant/postpartum.</t>
  </si>
  <si>
    <t>Use this modifier to bill for contingency Management Services, Code H0050 (Alcohol and/or Drug Services, brief intervention, 15 minutes-contingency management)</t>
  </si>
  <si>
    <t>Group setting</t>
  </si>
  <si>
    <t>This modifier should be used
with codes indicated in the
service tables when the
service was provided in a
group setting. If the code
means a group service do not
use this modifier.</t>
  </si>
  <si>
    <t>This modifier only
applies to HCPCS codes when
telephone services are being
provided.</t>
  </si>
  <si>
    <t>·                MD/DO
·                PA
·                Psy
·                LCSW
·                MFT
·                NP
·                LPCC</t>
  </si>
  <si>
    <t>·                MD/DO
·                PA
·                NP</t>
  </si>
  <si>
    <t>·                MD/DO
·                PA
·                Psy
·                LCSW
·                MFT
·                NP
·                LPCC</t>
  </si>
  <si>
    <t>·                MD/DO
·                PA
·                Psy
·                NP</t>
  </si>
  <si>
    <t>·                MD/DO
·                PA
·                Psy
·                LCSW
·                MFT
·                RN
·                NP
·                LPCC
·                AOD</t>
  </si>
  <si>
    <t>·                MD/DO
·                PA
·                RN
·                NP
·                Pharma</t>
  </si>
  <si>
    <t>·                MD/DO
·                Pharma
·                PA
·                Psy
·                LCSW
·                MFT
·                RN
·                NP
·                LPCC
·                AOD</t>
  </si>
  <si>
    <t>·                MD/DO
·                PA
·                Psy
·                LCSW
·                MFT
·                RN
·                NP
·                AOD</t>
  </si>
  <si>
    <t>·                MD/DO
·                PA
·                Pharma
·                NP
·                RN</t>
  </si>
  <si>
    <t>·                MD/DO
·                PA
·                NP
·                Pharm
·                Psy
·                LCSW
·                RN
·                AOD
·                MFT
·                LPCC</t>
  </si>
  <si>
    <t>·                MD/DO
·                Psy
·                PA
·                LCSW
·                MFT
·                RN
·                NP
·                LPCC
·                AOD</t>
  </si>
  <si>
    <t>·       MD/DO
·       Psy
·       PA
·       LCSW
·       MFT
·       RN
·       NP
·       LPCC
·       AOD
·       Peers</t>
  </si>
  <si>
    <t>·                MD/DO
·                PA
·                Psy
·                LCSW
·                MFT
·                RN
·                NP
·                LPCC</t>
  </si>
  <si>
    <t>·                MD/DO</t>
  </si>
  <si>
    <t>·                MD/DO
·                PA
·                Pharma
·                Psy
·                LCSW
·                MFT
·                RN
·                NP
·                LPCC
·                AOD</t>
  </si>
  <si>
    <t>·                MD/DO
·                PA
·                Psy
·                Pharma
·                LCSW
·                MFT
·                RN
·                NP
·                LPCC
·                AOD</t>
  </si>
  <si>
    <t>Cannot be billed with: 96170-96171,,
T1013</t>
  </si>
  <si>
    <t>·                MD/DO
·                PA
·                Pharma
·                Psy
·                LCSW
·                MFT
·                NP
·                LPCC</t>
  </si>
  <si>
    <t>·       MD/DO
·       PA
·       Psy
·       LCSW
·       MFT
·       NP
·       LPCC</t>
  </si>
  <si>
    <t>Physician (MD/DO)</t>
  </si>
  <si>
    <t>101YA</t>
  </si>
  <si>
    <t xml:space="preserve">          MAT Tab and Billing Rule Tab - H2010 M,N,S added to billing rules (same as H0004)</t>
  </si>
  <si>
    <t xml:space="preserve">          G2212 Rates have been updated to all allowable disciplines</t>
  </si>
  <si>
    <t xml:space="preserve">          T1013 Updated as a single rate of $30</t>
  </si>
  <si>
    <t>Alcohol and/or drug screening - Non Admission</t>
  </si>
  <si>
    <t>H0049-N</t>
  </si>
  <si>
    <t>crosswalk to H0049</t>
  </si>
  <si>
    <t>Crosswalk to H0049</t>
  </si>
  <si>
    <t>Alcohol and/or drug screening - No Admission</t>
  </si>
  <si>
    <t>Screening Non-Admitted</t>
  </si>
  <si>
    <t>Outpatient, Residential, Withdrawal Management, OTP, CENS, Rates Standards tab H0049-N Screening No Admission added back to rates matrix</t>
  </si>
  <si>
    <t>V25</t>
  </si>
  <si>
    <t>Outpatient, Withdrawal Management, OTP, and CENS tab H0005 rate has been updated to reflect the division of 4.5</t>
  </si>
  <si>
    <t>Outpatient, Withdrawal Management, and OTP Tab Rate T10103 updated to single rate of $30</t>
  </si>
  <si>
    <t>v24</t>
  </si>
  <si>
    <t>v26</t>
  </si>
  <si>
    <t xml:space="preserve">      CENS Tab, removed extra H2017-CN code for Tier 1 and removed H0049-CN-N as providers will use H0049-N for Non Admits to Treatment.</t>
  </si>
  <si>
    <t xml:space="preserve">Skills training and development, per 15 minutes. </t>
  </si>
  <si>
    <t>Skills training and development, per 15 minutes.</t>
  </si>
  <si>
    <t xml:space="preserve">      Recovery Services , Outpatient , Withdrawal Management, and OTP Tab - 90849, H0025, H0005, G2212, H0034, H2014, and H2017  have all been updated to reflect the correct group rate which is divided by 4.5</t>
  </si>
  <si>
    <t>Prolonged Office or Other Outpatient Evaluation and Management Service(s) beyond the Maximum Time; Each Additional 15 Minutes (Group Service, must use HQ modifier)</t>
  </si>
  <si>
    <t>Prolonged Office or Other Outpatient Evaluation and Management Service(s) beyond the Maximum Time; Each Additional 15 Minutes (Group service, must use HQ modifier)</t>
  </si>
  <si>
    <t>Targeted Case Management Rate (T1017) for Appropriate Tier and appropriate performing provider</t>
  </si>
  <si>
    <t xml:space="preserve">ASAM 2.0 WM 90846 </t>
  </si>
  <si>
    <t>90791 - No Pharmacist</t>
  </si>
  <si>
    <t>98966-No MD/DO -Rates Updated</t>
  </si>
  <si>
    <t>98968-No MD/DO - Rates Updated</t>
  </si>
  <si>
    <t>v28</t>
  </si>
  <si>
    <t>99368 - No MD/DO</t>
  </si>
  <si>
    <t>V27</t>
  </si>
  <si>
    <t>Care Coordination Tab Tier 3 - 99367 Rate was lower shower lower than Tier 1 and Tier 2, it is now corrected</t>
  </si>
  <si>
    <t>Outpatient Tab – Tier 1 T1013 rate was not standardized to $30</t>
  </si>
  <si>
    <t>MAT Tab – Service descriptions did not match all cited HCPS/CPTs</t>
  </si>
  <si>
    <t>MAT tab – G2212 HQ services were not all updated.</t>
  </si>
  <si>
    <t>99441 - Rates Updated</t>
  </si>
  <si>
    <t>H1000 - Pharmacist Added</t>
  </si>
  <si>
    <t>H0004-Removed Pharmacist</t>
  </si>
  <si>
    <t>H0005-Removed Pharmacist</t>
  </si>
  <si>
    <t>H0007-Removed Pharmacist</t>
  </si>
  <si>
    <t>H0025-Peer Support Rate Updated for Res 3.1,3.3,3.5, and 3.2WM</t>
  </si>
  <si>
    <t>H0038-Peer Support Rate Updated for Res 3.1,3.3,3.5, and 3.2WM</t>
  </si>
  <si>
    <t>H0050- Removed Peer Support Specialist</t>
  </si>
  <si>
    <t>Alcohol and/or drug services; ambulatory detoxification (Hourly)</t>
  </si>
  <si>
    <t>Alcohol and/or drug services: (residential addiction program outpatient). Subacute detoxification (Day Rate)</t>
  </si>
  <si>
    <t>H2017 - Pharmacist Rate Added</t>
  </si>
  <si>
    <t>H0014 - Rates Updated to Hourly</t>
  </si>
  <si>
    <t>98967- NO MD/DO</t>
  </si>
  <si>
    <t>U6 + last LOC U Code DMC Site Certification see Recovery Service Section</t>
  </si>
  <si>
    <t>V29</t>
  </si>
  <si>
    <t>Recovery Services Tab – Clarification given to providers that the Recovery Services sited are not the only services available for Recovery Services, HCPCS/CPT coding for other components of recovery services are available under each level of care</t>
  </si>
  <si>
    <t>Yes program removed from Standards Tab</t>
  </si>
  <si>
    <t>G2212 rate standardized to MAT services rate for all sections</t>
  </si>
  <si>
    <t>Family Psychotherapy (Without the Patient Present), 50 minutes</t>
  </si>
  <si>
    <t>Family Psychotherapy (Conjoint psychotherapy with Patient Present),50 minutes</t>
  </si>
  <si>
    <t>Family Psychotherapy (Conjoint psychotherapy with Patient Present), 50 minutes</t>
  </si>
  <si>
    <t>·                MD/DO
·                PA
·                Psy
·                Pharma
·                LCSW
·                MFT
·                RN
·                NP
·                LPCC
·                AOD</t>
  </si>
  <si>
    <t>Refer to 837I Companion Guide for Proper Loop and Segment Billing</t>
  </si>
  <si>
    <t>V30 Updates</t>
  </si>
  <si>
    <t>Care Coordination Tab - CPT Code 96160 U8 Registered Nurse Rate Updates to $103.01 Tier 2</t>
  </si>
  <si>
    <t>Perinatal Tab - Rate Changed to $.66 per mile for Perinatal Transportation</t>
  </si>
  <si>
    <t>Billing Rules Tab - HCPCPS Codes H1000 and H0001 Pharmacist added to Billing Rules</t>
  </si>
  <si>
    <t>CPT Codes 90847 &amp; 90846 Descriptors updated to remove 26 minutes</t>
  </si>
  <si>
    <t>MAT and MED Services Non-OTP Tab - CPT Code 99213 Updated</t>
  </si>
  <si>
    <t xml:space="preserve">HCPCS G2212 U8 HQ Rate changed from $27.02 to $27.03 Pharmacist Rate Tier 2 </t>
  </si>
  <si>
    <t>Billing Rule Tab – H0049-N Screening No Admission Added</t>
  </si>
  <si>
    <t>ASAM 3.7 WM and 4.0 WM Tab – Room and Board Revenue Code Updated to 9000</t>
  </si>
  <si>
    <t>V31 Updates</t>
  </si>
  <si>
    <t>Withdrawal Management Tab - ASAM 1 WM and 2 WM rates changed to $0.00 billings, provider should bill main rate of hourly rates for H0014</t>
  </si>
  <si>
    <t>CENS Tab - CENS Tier 1 Rates Updated</t>
  </si>
  <si>
    <t>All Tabs - H0001 clarified that code is used for ASAM assessment</t>
  </si>
  <si>
    <t>Alcohol and/or drug assessment. (Note: Use this code for ASAM Assessment to determine the appropriate delivery system for beneficiaries seeking services)</t>
  </si>
  <si>
    <t>27</t>
  </si>
  <si>
    <t>Outreach Site/Street</t>
  </si>
  <si>
    <t>OTP Medications Tab - NDC Codes Updated</t>
  </si>
  <si>
    <t xml:space="preserve">          Place of Service Code Tab - Place of Service Code 27 Added: Outreach Site/Street</t>
  </si>
  <si>
    <t xml:space="preserve">          All ASAM LOC Tabs - Registered Nurse Rate added to 90887 CPT Code</t>
  </si>
  <si>
    <t>A non-permanent location on the street or found environment, not described by any other POS code, where health professionals provide preventive, screening, diagnostic, and/or treatment services to unsheltered homeless individuals.</t>
  </si>
  <si>
    <t>Medication Training and Support, per 15 Minutes  Residential</t>
  </si>
  <si>
    <t>Medication Training and Support, per 15 Minutes (Group Service, must use HQ modifier) Residential</t>
  </si>
  <si>
    <t xml:space="preserve">         MAT Services Tab - H0034R Clarified as MAT Training in Residential</t>
  </si>
  <si>
    <t>Medication Training and Support, per 15 Minutes Residential</t>
  </si>
  <si>
    <t xml:space="preserve">         All ASAM LOC Tabs - H0048 Zero dollar billings added.</t>
  </si>
  <si>
    <t>S5001B</t>
  </si>
  <si>
    <t>Buprenorphine Brand Name</t>
  </si>
  <si>
    <t>BUTRANS 10 MG TABLET SL</t>
  </si>
  <si>
    <t>BUTRANS 20 MG TABLET SL</t>
  </si>
  <si>
    <t>BUTRANS 5 MG TABLET SL</t>
  </si>
  <si>
    <t>BUTRANS 7.5 MG TABLET SL</t>
  </si>
  <si>
    <t>BUTRANS 15 MG TABLET SL</t>
  </si>
  <si>
    <t>Orexo US, Inc. - 11.4mg/2.9mg</t>
  </si>
  <si>
    <t>Orexo US, Inc. - 1.4mg/0.36mg</t>
  </si>
  <si>
    <t>Orexo US, Inc. - 2.9mg/0.71mg</t>
  </si>
  <si>
    <t>Orexo US, Inc. - 5.7mg/1.4mg</t>
  </si>
  <si>
    <t>Orexo US, Inc. - 8.6mg/2.1mg</t>
  </si>
  <si>
    <t>BUPRENORPHINE 2 MG / NALOXONE 0.5 MG SL Film</t>
  </si>
  <si>
    <t>BUPRENORPHINE 4 MG / NALOXONE 1 MG SL Film</t>
  </si>
  <si>
    <t>BUPRENORPHINE 8 MG / NALOXONE 2 MG SL Film</t>
  </si>
  <si>
    <t>BUPRENORPHINE 12 MG / NALOXONE 3 MG SL Film</t>
  </si>
  <si>
    <t>NALOXONE 0.4 MG/ML VIAL</t>
  </si>
  <si>
    <t>NALOXONE 0.4 MG/ML CARPUJECT</t>
  </si>
  <si>
    <t>NALOXONE HCL 4 MG NASAL SPRAY</t>
  </si>
  <si>
    <t>NALOXONE 4 MG/10 ML VIAL</t>
  </si>
  <si>
    <t>LIFEMS NALOXONE 2 MG/2 ML KIT</t>
  </si>
  <si>
    <t>ZIMHI 5 MG/0.5 ML SYRINGE</t>
  </si>
  <si>
    <t>*Items highlighted in red may be discontinued</t>
  </si>
  <si>
    <t xml:space="preserve">Residential &amp; Withdrawal Management - Non-same day admission
Screening - Any individual who first presents at a Network Provider must be entered in the Referral Connection Log and receive the Youth Screener (ages 12 through 17) or ASAM CO-Triage (18 years of age and older) screener to determine the Provisional LOC prior to receipt of the full ASAM assessment. For payment, the Referral Connection Log must identify no treatment need or a connection to the appropriate level of care is required. </t>
  </si>
  <si>
    <r>
      <rPr>
        <sz val="11"/>
        <color theme="1"/>
        <rFont val="Calibri"/>
        <family val="2"/>
        <scheme val="minor"/>
      </rPr>
      <t>H2017</t>
    </r>
  </si>
  <si>
    <t>V32 Updates</t>
  </si>
  <si>
    <t>ASAM 1.0 WM and 2.0 WM updated to align with state as non-reimbursable Peer Support Service Level of care</t>
  </si>
  <si>
    <t>MAT, Care Coordination, and Recovery Service Codes moved from separate tabs to Levels of Care Tabs</t>
  </si>
  <si>
    <t>Medical Assistants</t>
  </si>
  <si>
    <t>363AM</t>
  </si>
  <si>
    <t>Psychologist Clinical Trainee</t>
  </si>
  <si>
    <t>Registered Nurse Clinical Trainee</t>
  </si>
  <si>
    <t>Psychiatric Technician Clinical Trainee</t>
  </si>
  <si>
    <t>Nurse Practitioner/Clinical Nurse Specialist Clinical Trainee</t>
  </si>
  <si>
    <t>Occupational Therapist</t>
  </si>
  <si>
    <t>225X</t>
  </si>
  <si>
    <t>Licensed Vocational Nurse</t>
  </si>
  <si>
    <t>Licensed Psychiatric Technician</t>
  </si>
  <si>
    <t>164X</t>
  </si>
  <si>
    <t>164W</t>
  </si>
  <si>
    <t>167G</t>
  </si>
  <si>
    <t>106S</t>
  </si>
  <si>
    <t>AJ</t>
  </si>
  <si>
    <t>AH</t>
  </si>
  <si>
    <t>TD</t>
  </si>
  <si>
    <t>TE</t>
  </si>
  <si>
    <t>HM</t>
  </si>
  <si>
    <t>CO</t>
  </si>
  <si>
    <t>HP</t>
  </si>
  <si>
    <t>HO</t>
  </si>
  <si>
    <t>LCSW, MFT or LPCC Clinical Trainee</t>
  </si>
  <si>
    <t>Vocational Nurse Clinical Trainee</t>
  </si>
  <si>
    <t>Occupational Therapist Clinical Trainee</t>
  </si>
  <si>
    <t>Pharmacist Clinical Trainee</t>
  </si>
  <si>
    <t>Moderate withdrawal, but needs 24-hour support to complete withdrawal management and increase likelihood of continuing treatment or recovery.</t>
  </si>
  <si>
    <t>Less than 9 hours of service/week (adults); less than 6 hours/week (adolescents) for recovery or motivational enhancement therapies/strategies.</t>
  </si>
  <si>
    <t>Recovery services that can be provided in all settings (ODF, IOT, PH, OTP/NTP, RES 3.1 &amp; 3.3, 3.5, 3.2 WM). Does not represent a “level of care”. It represents classification of service for within one of the levels of care.</t>
  </si>
  <si>
    <t>Moderate withdrawal with all day withdrawal management and support and supervision; at night has supportive family or living situation. Does not represent a “level of care”. It represents a certain service within one of the levels of care.</t>
  </si>
  <si>
    <t>Mild withdrawal with daily or less than daily outpatient supervision. Does not represent a “level of care”. It represents a certain service within one of the levels of care.</t>
  </si>
  <si>
    <t>Clinically Managed High Intensity Residential Services: 24- hour care with trained counselors to stabilize multidimensional imminent danger and prepare for outpatient treatment. Able to tolerate and use full milieu or therapeutic community.</t>
  </si>
  <si>
    <t>Clinically Managed Population - Specific High Intensity Residential Services: 24-hour care with trained counselors to stabilize multidimensional imminent danger. Less intense milieu and group treatment for those with cognitive or other impairments unable to use full active milieu or therapeutic community and prepare for outpatient treatment.</t>
  </si>
  <si>
    <t>Clinically Managed Low - Intensity Residential Services: 24-hour structure with available trained personnel; at least 5 hours of clinical service/weekend prepare for outpatient treatment.</t>
  </si>
  <si>
    <r>
      <rPr>
        <sz val="11"/>
        <rFont val="Calibri"/>
        <family val="2"/>
      </rPr>
      <t xml:space="preserve">Use this modifier, as appropriate, to override those lockout codes that can be overridden with a modifier. The codes that can be overridden have * or ** next to them. These modifiers need to be used even if the over-ridable lockout  combinations were provided by that same provider to the same beneficiary in different settings because when SD/MC is determining whether two services cannot be billed together (i.e., are “locked out”), it compares the service code billed only to previously </t>
    </r>
    <r>
      <rPr>
        <i/>
        <sz val="11"/>
        <rFont val="Calibri"/>
        <family val="2"/>
      </rPr>
      <t xml:space="preserve">approved </t>
    </r>
    <r>
      <rPr>
        <sz val="11"/>
        <rFont val="Calibri"/>
        <family val="2"/>
      </rPr>
      <t>service codes on the submitted claim and in the beneficiary’s history. If two service codes cannot be billed together, whichever code is processed second will be denied.</t>
    </r>
  </si>
  <si>
    <r>
      <t xml:space="preserve">Use this modifier, as appropriate, to override those lockout codes that can be overridden with a modifier. The codes that can be overridden have ** next to them. These modifiers need to be used even if the over-ridable lockout  combinations were provided by that same provider to the same beneficiary in different settings because when SD/MC is determining whether two services cannot be billed together (i.e., are “locked out”), it compares the service code billed only to previously </t>
    </r>
    <r>
      <rPr>
        <i/>
        <sz val="11"/>
        <rFont val="Calibri"/>
        <family val="2"/>
      </rPr>
      <t xml:space="preserve">approved </t>
    </r>
    <r>
      <rPr>
        <sz val="11"/>
        <rFont val="Calibri"/>
        <family val="2"/>
      </rPr>
      <t>service codes on the submitted claim and in the beneficiary’s history. If two service codes cannot be billed together, whichever code is processed
second will be denied.</t>
    </r>
  </si>
  <si>
    <t>Use this modifier to indicate that a therapy service was provided in a group setting.  If the code means a group service (i.e., is H0025, H0005, or 90849) do not use this modifier.</t>
  </si>
  <si>
    <r>
      <rPr>
        <sz val="11"/>
        <rFont val="Calibri"/>
        <family val="2"/>
      </rPr>
      <t xml:space="preserve">Use this modifier when the service was performed by a registrants and interns who are working in clinical settings under supervision to obtain licensure. If the pre-licensed professional has an NPI, they may report their own NPI. If they do not, the supervising clinician’s NPI would be reported with modifier HL after the service to indicate that the service was performed by a pre-licensed professional. If the service was performed by a resident, use modifier GC. refer to page 23 of BHIN </t>
    </r>
    <r>
      <rPr>
        <u/>
        <sz val="11"/>
        <color rgb="FF0562C1"/>
        <rFont val="Calibri"/>
        <family val="2"/>
      </rPr>
      <t>21-075</t>
    </r>
    <r>
      <rPr>
        <sz val="11"/>
        <color rgb="FF0562C1"/>
        <rFont val="Calibri"/>
        <family val="2"/>
      </rPr>
      <t xml:space="preserve"> </t>
    </r>
    <r>
      <rPr>
        <sz val="11"/>
        <rFont val="Calibri"/>
        <family val="2"/>
      </rPr>
      <t xml:space="preserve">and page 6m of State Plan Amendment </t>
    </r>
    <r>
      <rPr>
        <u/>
        <sz val="11"/>
        <color rgb="FF0562C1"/>
        <rFont val="Calibri"/>
        <family val="2"/>
      </rPr>
      <t>21-0058 for additional information</t>
    </r>
    <r>
      <rPr>
        <sz val="11"/>
        <rFont val="Calibri"/>
        <family val="2"/>
      </rPr>
      <t>.</t>
    </r>
  </si>
  <si>
    <t>Daily or several times weekly opioid agonist medication and counseling available to maintain multidimensional stability for those with severe opioid use disorder. All Claims must have HG (and a UA) modifier when service is provided in NTP Setting</t>
  </si>
  <si>
    <t>Use this modifier when the service was performed by a physician resident. If the pre-licensed professional has an NPI, they may report their own NPI. If they do not, the supervising physician’s NPI would be reported with modifier GC after the service to indicate that the service was performed by a resident. If the service was performed by a pre-licensed professional who is not a resident, use modifier HL.</t>
  </si>
  <si>
    <t>For outpatient services: Use this modifier with procedure code 99368 when non-physicians rendered a clinical consultation. Must be submitted with place of service 02 or 10. This benefit in only available in DMC – ODS Counties.</t>
  </si>
  <si>
    <r>
      <rPr>
        <sz val="11"/>
        <rFont val="Calibri"/>
        <family val="2"/>
      </rPr>
      <t>Use this modifier when a health care professional is providing services and benefits via telehealth. If using this modifier,</t>
    </r>
    <r>
      <rPr>
        <sz val="11"/>
        <color theme="1"/>
        <rFont val="Calibri"/>
        <family val="2"/>
        <scheme val="minor"/>
      </rPr>
      <t xml:space="preserve"> indicate that the service was provided in Place of Service 02 or 10.</t>
    </r>
  </si>
  <si>
    <r>
      <rPr>
        <sz val="11"/>
        <rFont val="Calibri"/>
        <family val="2"/>
      </rPr>
      <t xml:space="preserve">Use this modifier, as appropriate, to override those lockout codes that can be overridden with a modifier. The codes that can be overridden have * or ** next to them. This modifier may be used by a licensed, intern/resident or otherwise qualified healthcare professional employed by the county and/or contracted provider. These modifiers need to be used even if the over-ridable lockout combinations were provided by that same provider to the same beneficiary in different settings because when SD/MC is determining whether two services cannot be billed together (i.e., are “locked out”), it compares the service code billed only to previously </t>
    </r>
    <r>
      <rPr>
        <i/>
        <sz val="11"/>
        <rFont val="Calibri"/>
        <family val="2"/>
      </rPr>
      <t xml:space="preserve">approved </t>
    </r>
    <r>
      <rPr>
        <sz val="11"/>
        <rFont val="Calibri"/>
        <family val="2"/>
      </rPr>
      <t>service codes on the submitted claim and in the beneficiary’s history. If two service codes cannot be billed together, whichever code is processed second will be denied.</t>
    </r>
  </si>
  <si>
    <r>
      <t xml:space="preserve">Use this modifier, as appropriate, to override those lockout codes that can be overridden with a modifier. The lockout codes that can be overridden have ** next to them in service tables 1-13. This modifier needs to be used even if the over- ridable lockout combinations were provided by that same provider to the same beneficiary in different settings because when SD/MC is determining whether two services cannot be billed together (i.e., are “locked out”), it compares the service code billed only to previously </t>
    </r>
    <r>
      <rPr>
        <i/>
        <sz val="11"/>
        <rFont val="Calibri"/>
        <family val="2"/>
      </rPr>
      <t xml:space="preserve">approved </t>
    </r>
    <r>
      <rPr>
        <sz val="11"/>
        <rFont val="Calibri"/>
        <family val="2"/>
      </rPr>
      <t>service codes on the submitted claim and in the beneficiary’s history. If two service codes cannot be billed together, whichever code is processed second will be denied.</t>
    </r>
  </si>
  <si>
    <t>Claims for services provided by a Psychologist Clinical Trainee</t>
  </si>
  <si>
    <t>Claims for services provided by a Registered Nurse Clinical Trainee</t>
  </si>
  <si>
    <t>Claims for services provided by a Vocational Nurse Clinical Trainee</t>
  </si>
  <si>
    <t>Claims for services provided by a Psychiatric Technician Clinical Trainee</t>
  </si>
  <si>
    <t>Claims for services provided by a Occupational Therapist Clinical Trainee</t>
  </si>
  <si>
    <t>Claims for services provided by a Pharmacist Clinical Trainee</t>
  </si>
  <si>
    <t>Licensed Vocation Nurse/ Clinical Trainee (Highlighted)</t>
  </si>
  <si>
    <t>Licensed Psychiatric Technician/ Clinical Trainee (Highlighted)</t>
  </si>
  <si>
    <t>Medical Assistant</t>
  </si>
  <si>
    <t>LPHA (LMFT, LCSW, LPCC)/  LPHA and LE- LPHA  (AMFT. ASW, APCC)/ Clinical Trainee</t>
  </si>
  <si>
    <t>Psychologist/Psychological Associate/ Clinical Trainee</t>
  </si>
  <si>
    <t>Registered Nurse/ Clinical Trainee</t>
  </si>
  <si>
    <t>Physicians Assistant/ Clinical Trainee</t>
  </si>
  <si>
    <t>Pharmacist/ Clinical Trainee</t>
  </si>
  <si>
    <t>Nurse Practitioner/ Clinical Trainee</t>
  </si>
  <si>
    <t>Physician (MD/DO)/ Medical Student in Clerkship</t>
  </si>
  <si>
    <t>Modifier SC is used only with HCPCs codes and to indicate that the service was provided via telephone or audio-only. If using the SC modifier, the place of service must be 02 or 10, unless the service is mobile crisis. With HCPCS codes, if the service is in POS 02 or 10 but does not have the SC modifier, the telehealth service is video/audio.</t>
  </si>
  <si>
    <t>All claims must include an UA (and an HG) modifier when service is provided in NTP setting.</t>
  </si>
  <si>
    <t>Claims for services provided by a Licensed Clinical Social Worker, Marriage and Family Therapist, or Licensed Professional Clinical Counselors Clinical Trainee</t>
  </si>
  <si>
    <t>Claims for services provided by a Nurse Practitioner/Clinical Nurse Specialist Clinical Trainee</t>
  </si>
  <si>
    <t>LCSW,MFT, or LPCC Clinical Trainee</t>
  </si>
  <si>
    <t>Physician Assistant Clinical Trainee</t>
  </si>
  <si>
    <t>Physician  (MD/DO) Medical Student in Clerkship/ Physician Clinical Trainee (Medical Student)</t>
  </si>
  <si>
    <t>Physicians Assistant/
 Clinical Trainee</t>
  </si>
  <si>
    <t>Occupational Therapist/ Clinical Trainee</t>
  </si>
  <si>
    <t>Licensed Vocation Nurse/ Clinical Trainee</t>
  </si>
  <si>
    <t xml:space="preserve">Licensed Psychiatric Technician/ Clinical Trainee </t>
  </si>
  <si>
    <t>Licensed Psychiatric Technician/ Clinical Trainee</t>
  </si>
  <si>
    <t xml:space="preserve">Licensed Vocation Nurse/ Clinical Trainee </t>
  </si>
  <si>
    <t xml:space="preserve">Occupational Therapist/ Clinical Trainee </t>
  </si>
  <si>
    <t>Occupational Therapist/ Clinical Trainee (Highlighted)</t>
  </si>
  <si>
    <t>V33 Updates</t>
  </si>
  <si>
    <t>New Taxonomy and Modifiers added for Clinical Trainees/Students</t>
  </si>
  <si>
    <t>New Rates added for the following Professional Performing Categories
•	  Licensed Vocation Nurse
•	  Licensed Psychiatric Technician
•	  Medical Assistant
•	  Occupational Therapist</t>
  </si>
  <si>
    <t>Clinical Trainee/Student Performing Provider Types Added which coincide with the rate of their professional counterpart</t>
  </si>
  <si>
    <t>Compared against CalMHSA Fiscal Impact Model and all have been included from the ones SAPC has decided on</t>
  </si>
  <si>
    <t>Added Medication Services Assessments and New MAT Codes to be cross walked to H0004</t>
  </si>
  <si>
    <t xml:space="preserve">H2010M, H2010N, H2010S - No Pharmacist </t>
  </si>
  <si>
    <t xml:space="preserve">          All ASAM LOC Tabs - Peer Support Rate added to Contingency Management H0050 CPT Code</t>
  </si>
  <si>
    <t>Medical Students in Clerkship or Physician Clinical Trainee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</si>
</sst>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000000000"/>
    <numFmt numFmtId="165" formatCode="&quot;$&quot;#,##0.00"/>
  </numFmts>
  <fonts count="63" x14ac:knownFonts="1">
    <font>
      <sz val="11"/>
      <color theme="1"/>
      <name val="Calibri"/>
      <family val="2"/>
      <scheme val="minor"/>
    </font>
    <font>
      <b/>
      <sz val="11"/>
      <color theme="1"/>
      <name val="Calibri"/>
      <family val="2"/>
      <scheme val="minor"/>
    </font>
    <font>
      <sz val="11"/>
      <name val="Calibri"/>
      <family val="2"/>
    </font>
    <font>
      <b/>
      <sz val="11"/>
      <name val="Calibri"/>
      <family val="2"/>
    </font>
    <font>
      <sz val="8"/>
      <color theme="1"/>
      <name val="Calibri"/>
      <family val="2"/>
      <scheme val="minor"/>
    </font>
    <font>
      <b/>
      <sz val="11"/>
      <color rgb="FF000000"/>
      <name val="Calibri"/>
      <family val="2"/>
    </font>
    <font>
      <i/>
      <sz val="11"/>
      <name val="Calibri"/>
      <family val="2"/>
    </font>
    <font>
      <u/>
      <sz val="11"/>
      <color rgb="FF0562C1"/>
      <name val="Calibri"/>
      <family val="2"/>
    </font>
    <font>
      <sz val="11"/>
      <color rgb="FF0562C1"/>
      <name val="Calibri"/>
      <family val="2"/>
    </font>
    <font>
      <sz val="11"/>
      <color theme="0"/>
      <name val="Calibri"/>
      <family val="2"/>
      <scheme val="minor"/>
    </font>
    <font>
      <b/>
      <sz val="11"/>
      <color theme="0"/>
      <name val="Calibri"/>
      <family val="2"/>
    </font>
    <font>
      <sz val="8"/>
      <name val="Calibri"/>
      <family val="2"/>
      <scheme val="minor"/>
    </font>
    <font>
      <sz val="11"/>
      <color theme="1"/>
      <name val="Calibri"/>
      <family val="2"/>
      <scheme val="minor"/>
    </font>
    <font>
      <b/>
      <sz val="11"/>
      <color theme="0"/>
      <name val="Calibri"/>
      <family val="2"/>
      <scheme val="minor"/>
    </font>
    <font>
      <sz val="11"/>
      <name val="Calibri"/>
      <family val="2"/>
      <scheme val="minor"/>
    </font>
    <font>
      <b/>
      <sz val="11"/>
      <color rgb="FFFFFFFF"/>
      <name val="Arial Narrow"/>
      <family val="2"/>
    </font>
    <font>
      <b/>
      <sz val="11"/>
      <color theme="1"/>
      <name val="Arial Narrow"/>
      <family val="2"/>
    </font>
    <font>
      <sz val="11"/>
      <color theme="1"/>
      <name val="Arial Narrow"/>
      <family val="2"/>
    </font>
    <font>
      <b/>
      <sz val="10"/>
      <color theme="1"/>
      <name val="Arial Narrow"/>
      <family val="2"/>
    </font>
    <font>
      <b/>
      <sz val="9"/>
      <color rgb="FFCC0099"/>
      <name val="Arial Narrow"/>
      <family val="2"/>
    </font>
    <font>
      <b/>
      <sz val="9"/>
      <color theme="1"/>
      <name val="Arial Narrow"/>
      <family val="2"/>
    </font>
    <font>
      <sz val="11"/>
      <name val="Arial Narrow"/>
      <family val="2"/>
    </font>
    <font>
      <b/>
      <sz val="12"/>
      <name val="Arial Narrow"/>
      <family val="2"/>
    </font>
    <font>
      <sz val="11"/>
      <color rgb="FFFFFFFF"/>
      <name val="Arial Narrow"/>
      <family val="2"/>
    </font>
    <font>
      <sz val="11"/>
      <color rgb="FFFF0000"/>
      <name val="Arial Narrow"/>
      <family val="2"/>
    </font>
    <font>
      <b/>
      <sz val="12"/>
      <color theme="1"/>
      <name val="Arial Narrow"/>
      <family val="2"/>
    </font>
    <font>
      <sz val="12"/>
      <color theme="1"/>
      <name val="Arial Narrow"/>
      <family val="2"/>
    </font>
    <font>
      <sz val="11"/>
      <color rgb="FF0000FF"/>
      <name val="Arial Narrow"/>
      <family val="2"/>
    </font>
    <font>
      <b/>
      <sz val="11"/>
      <color theme="0"/>
      <name val="Arial Narrow"/>
      <family val="2"/>
    </font>
    <font>
      <sz val="12"/>
      <color rgb="FFFF0000"/>
      <name val="Arial Narrow"/>
      <family val="2"/>
    </font>
    <font>
      <u/>
      <sz val="11"/>
      <color theme="10"/>
      <name val="Calibri"/>
      <family val="2"/>
      <scheme val="minor"/>
    </font>
    <font>
      <sz val="10"/>
      <color theme="1"/>
      <name val="Arial Narrow"/>
      <family val="2"/>
    </font>
    <font>
      <b/>
      <u/>
      <sz val="11"/>
      <color theme="1"/>
      <name val="Arial Narrow"/>
      <family val="2"/>
    </font>
    <font>
      <vertAlign val="superscript"/>
      <sz val="11"/>
      <color theme="1"/>
      <name val="Arial Narrow"/>
      <family val="2"/>
    </font>
    <font>
      <b/>
      <sz val="9"/>
      <color rgb="FF00B0F0"/>
      <name val="Arial Narrow"/>
      <family val="2"/>
    </font>
    <font>
      <b/>
      <sz val="11"/>
      <color rgb="FF00B0F0"/>
      <name val="Arial Narrow"/>
      <family val="2"/>
    </font>
    <font>
      <b/>
      <sz val="11"/>
      <color rgb="FFFF0000"/>
      <name val="Arial Narrow"/>
      <family val="2"/>
    </font>
    <font>
      <u/>
      <sz val="11"/>
      <color theme="10"/>
      <name val="Arial Narrow"/>
      <family val="2"/>
    </font>
    <font>
      <b/>
      <sz val="14"/>
      <name val="Arial Narrow"/>
      <family val="2"/>
    </font>
    <font>
      <b/>
      <i/>
      <sz val="10"/>
      <name val="Arial Narrow"/>
      <family val="2"/>
    </font>
    <font>
      <u/>
      <sz val="11"/>
      <color theme="1"/>
      <name val="Arial Narrow"/>
      <family val="2"/>
    </font>
    <font>
      <b/>
      <sz val="11"/>
      <name val="Arial Narrow"/>
      <family val="2"/>
    </font>
    <font>
      <b/>
      <sz val="22"/>
      <color theme="0"/>
      <name val="Calibri"/>
      <family val="2"/>
      <scheme val="minor"/>
    </font>
    <font>
      <b/>
      <sz val="22"/>
      <color rgb="FFFFFFFF"/>
      <name val="Arial Narrow"/>
      <family val="2"/>
    </font>
    <font>
      <b/>
      <vertAlign val="superscript"/>
      <sz val="22"/>
      <color rgb="FFFFFFFF"/>
      <name val="Arial Narrow"/>
      <family val="2"/>
    </font>
    <font>
      <sz val="11"/>
      <color theme="1"/>
      <name val="Calibri"/>
      <family val="2"/>
    </font>
    <font>
      <b/>
      <sz val="22"/>
      <name val="Calibri"/>
      <family val="2"/>
    </font>
    <font>
      <b/>
      <sz val="22"/>
      <color theme="1"/>
      <name val="Calibri"/>
      <family val="2"/>
    </font>
    <font>
      <b/>
      <sz val="14"/>
      <name val="Calibri"/>
      <family val="2"/>
    </font>
    <font>
      <b/>
      <sz val="12"/>
      <name val="Calibri"/>
      <family val="2"/>
    </font>
    <font>
      <b/>
      <sz val="22"/>
      <color theme="0"/>
      <name val="Calibri"/>
      <family val="2"/>
    </font>
    <font>
      <b/>
      <sz val="22"/>
      <color rgb="FFFFFFFF"/>
      <name val="Calibri"/>
      <family val="2"/>
    </font>
    <font>
      <b/>
      <i/>
      <sz val="10"/>
      <name val="Calibri"/>
      <family val="2"/>
    </font>
    <font>
      <i/>
      <sz val="11"/>
      <color theme="1"/>
      <name val="Arial Narrow"/>
      <family val="2"/>
    </font>
    <font>
      <sz val="12"/>
      <name val="Arial Narrow"/>
      <family val="2"/>
    </font>
    <font>
      <b/>
      <sz val="12"/>
      <color rgb="FFFF66FF"/>
      <name val="Arial Narrow"/>
      <family val="2"/>
    </font>
    <font>
      <sz val="11"/>
      <color rgb="FF000000"/>
      <name val="Calibri"/>
      <family val="2"/>
    </font>
    <font>
      <sz val="12"/>
      <color rgb="FF000000"/>
      <name val="Calibri"/>
      <family val="2"/>
      <scheme val="minor"/>
    </font>
    <font>
      <sz val="11"/>
      <name val="Arial"/>
      <family val="2"/>
    </font>
    <font>
      <sz val="12"/>
      <color theme="1"/>
      <name val="Arial"/>
      <family val="2"/>
    </font>
    <font>
      <sz val="11"/>
      <color rgb="FFFF0000"/>
      <name val="Arial"/>
      <family val="2"/>
    </font>
    <font>
      <sz val="12"/>
      <color rgb="FFFF0000"/>
      <name val="Arial"/>
      <family val="2"/>
    </font>
    <font>
      <b/>
      <sz val="11"/>
      <name val="Calibri"/>
      <family val="2"/>
      <scheme val="minor"/>
    </font>
  </fonts>
  <fills count="32">
    <fill>
      <patternFill patternType="none"/>
    </fill>
    <fill>
      <patternFill patternType="gray125"/>
    </fill>
    <fill>
      <patternFill patternType="solid">
        <fgColor theme="2" tint="-0.249977111117893"/>
        <bgColor indexed="64"/>
      </patternFill>
    </fill>
    <fill>
      <patternFill patternType="solid">
        <fgColor rgb="FF323E4F"/>
        <bgColor indexed="64"/>
      </patternFill>
    </fill>
    <fill>
      <patternFill patternType="solid">
        <fgColor theme="0"/>
        <bgColor indexed="64"/>
      </patternFill>
    </fill>
    <fill>
      <patternFill patternType="solid">
        <fgColor rgb="FFFFFFFF"/>
        <bgColor indexed="64"/>
      </patternFill>
    </fill>
    <fill>
      <patternFill patternType="solid">
        <fgColor rgb="FFD5DCE4"/>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D9E2F3"/>
        <bgColor indexed="64"/>
      </patternFill>
    </fill>
    <fill>
      <patternFill patternType="solid">
        <fgColor rgb="FF1F3864"/>
        <bgColor indexed="64"/>
      </patternFill>
    </fill>
    <fill>
      <patternFill patternType="solid">
        <fgColor rgb="FF00B050"/>
        <bgColor indexed="64"/>
      </patternFill>
    </fill>
    <fill>
      <patternFill patternType="solid">
        <fgColor rgb="FFCCCCFF"/>
        <bgColor indexed="64"/>
      </patternFill>
    </fill>
    <fill>
      <patternFill patternType="solid">
        <fgColor rgb="FF2F5496"/>
        <bgColor indexed="64"/>
      </patternFill>
    </fill>
    <fill>
      <patternFill patternType="solid">
        <fgColor rgb="FF538135"/>
        <bgColor indexed="64"/>
      </patternFill>
    </fill>
    <fill>
      <patternFill patternType="solid">
        <fgColor theme="1"/>
        <bgColor indexed="64"/>
      </patternFill>
    </fill>
    <fill>
      <patternFill patternType="solid">
        <fgColor theme="0" tint="-0.34998626667073579"/>
        <bgColor indexed="64"/>
      </patternFill>
    </fill>
    <fill>
      <patternFill patternType="solid">
        <fgColor theme="4"/>
        <bgColor indexed="64"/>
      </patternFill>
    </fill>
    <fill>
      <patternFill patternType="solid">
        <fgColor theme="8"/>
        <bgColor indexed="64"/>
      </patternFill>
    </fill>
    <fill>
      <patternFill patternType="solid">
        <fgColor theme="3"/>
        <bgColor indexed="64"/>
      </patternFill>
    </fill>
    <fill>
      <patternFill patternType="solid">
        <fgColor theme="0" tint="-0.14999847407452621"/>
        <bgColor indexed="64"/>
      </patternFill>
    </fill>
    <fill>
      <patternFill patternType="solid">
        <fgColor rgb="FFFFCCFF"/>
        <bgColor indexed="64"/>
      </patternFill>
    </fill>
    <fill>
      <patternFill patternType="solid">
        <fgColor theme="1" tint="4.9989318521683403E-2"/>
        <bgColor indexed="64"/>
      </patternFill>
    </fill>
    <fill>
      <patternFill patternType="solid">
        <fgColor rgb="FF00B050"/>
        <bgColor theme="8"/>
      </patternFill>
    </fill>
    <fill>
      <patternFill patternType="solid">
        <fgColor theme="0"/>
        <bgColor theme="8" tint="0.79998168889431442"/>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4" tint="0.59999389629810485"/>
        <bgColor theme="0" tint="-0.14999847407452621"/>
      </patternFill>
    </fill>
    <fill>
      <patternFill patternType="solid">
        <fgColor theme="0" tint="-0.14999847407452621"/>
        <bgColor theme="8" tint="0.79998168889431442"/>
      </patternFill>
    </fill>
    <fill>
      <patternFill patternType="solid">
        <fgColor theme="4"/>
        <bgColor theme="8" tint="0.79998168889431442"/>
      </patternFill>
    </fill>
    <fill>
      <patternFill patternType="solid">
        <fgColor theme="4"/>
        <bgColor theme="0" tint="-0.14999847407452621"/>
      </patternFill>
    </fill>
  </fills>
  <borders count="121">
    <border>
      <left/>
      <right/>
      <top/>
      <bottom/>
      <diagonal/>
    </border>
    <border>
      <left style="thin">
        <color rgb="FFB4C5E7"/>
      </left>
      <right style="thin">
        <color rgb="FFB4C5E7"/>
      </right>
      <top style="thin">
        <color rgb="FFB4C5E7"/>
      </top>
      <bottom style="thin">
        <color rgb="FFB4C5E7"/>
      </bottom>
      <diagonal/>
    </border>
    <border>
      <left style="medium">
        <color rgb="FFB4C5E7"/>
      </left>
      <right style="medium">
        <color rgb="FFB4C5E7"/>
      </right>
      <top style="medium">
        <color rgb="FFB4C5E7"/>
      </top>
      <bottom/>
      <diagonal/>
    </border>
    <border>
      <left style="medium">
        <color rgb="FFB4C5E7"/>
      </left>
      <right style="medium">
        <color rgb="FFB4C5E7"/>
      </right>
      <top/>
      <bottom/>
      <diagonal/>
    </border>
    <border>
      <left/>
      <right style="medium">
        <color rgb="FFB4C5E7"/>
      </right>
      <top/>
      <bottom style="medium">
        <color rgb="FFB4C5E7"/>
      </bottom>
      <diagonal/>
    </border>
    <border>
      <left style="medium">
        <color rgb="FFB4C5E7"/>
      </left>
      <right style="medium">
        <color rgb="FFB4C5E7"/>
      </right>
      <top style="medium">
        <color rgb="FF8EAADB"/>
      </top>
      <bottom/>
      <diagonal/>
    </border>
    <border>
      <left/>
      <right/>
      <top style="thin">
        <color rgb="FFB4C5E7"/>
      </top>
      <bottom style="thin">
        <color rgb="FF8EAADB"/>
      </bottom>
      <diagonal/>
    </border>
    <border>
      <left/>
      <right style="thin">
        <color rgb="FFB4C5E7"/>
      </right>
      <top style="thin">
        <color rgb="FFB4C5E7"/>
      </top>
      <bottom style="thin">
        <color rgb="FF8EAADB"/>
      </bottom>
      <diagonal/>
    </border>
    <border>
      <left style="thin">
        <color rgb="FFB4C5E7"/>
      </left>
      <right/>
      <top style="thin">
        <color rgb="FF8EAADB"/>
      </top>
      <bottom style="thin">
        <color rgb="FFB4C5E7"/>
      </bottom>
      <diagonal/>
    </border>
    <border>
      <left/>
      <right/>
      <top style="thin">
        <color rgb="FF8EAADB"/>
      </top>
      <bottom style="thin">
        <color rgb="FFB4C5E7"/>
      </bottom>
      <diagonal/>
    </border>
    <border>
      <left/>
      <right style="thin">
        <color rgb="FFB4C5E7"/>
      </right>
      <top style="thin">
        <color rgb="FF8EAADB"/>
      </top>
      <bottom style="thin">
        <color rgb="FFB4C5E7"/>
      </bottom>
      <diagonal/>
    </border>
    <border>
      <left style="thin">
        <color rgb="FFB4C5E7"/>
      </left>
      <right/>
      <top style="thin">
        <color rgb="FFB4C5E7"/>
      </top>
      <bottom style="thin">
        <color rgb="FFB4C5E7"/>
      </bottom>
      <diagonal/>
    </border>
    <border>
      <left/>
      <right/>
      <top style="thin">
        <color rgb="FFB4C5E7"/>
      </top>
      <bottom style="thin">
        <color rgb="FFB4C5E7"/>
      </bottom>
      <diagonal/>
    </border>
    <border>
      <left/>
      <right style="thin">
        <color rgb="FFB4C5E7"/>
      </right>
      <top style="thin">
        <color rgb="FFB4C5E7"/>
      </top>
      <bottom style="thin">
        <color rgb="FFB4C5E7"/>
      </bottom>
      <diagonal/>
    </border>
    <border>
      <left/>
      <right style="medium">
        <color rgb="FFB4C5E7"/>
      </right>
      <top style="medium">
        <color rgb="FFB4C5E7"/>
      </top>
      <bottom/>
      <diagonal/>
    </border>
    <border>
      <left/>
      <right style="medium">
        <color rgb="FFB4C5E7"/>
      </right>
      <top/>
      <bottom/>
      <diagonal/>
    </border>
    <border>
      <left/>
      <right style="medium">
        <color rgb="FFB4C5E7"/>
      </right>
      <top style="medium">
        <color rgb="FF8EAADB"/>
      </top>
      <bottom/>
      <diagonal/>
    </border>
    <border>
      <left style="medium">
        <color rgb="FFB4C5E7"/>
      </left>
      <right/>
      <top style="medium">
        <color rgb="FFB4C5E7"/>
      </top>
      <bottom/>
      <diagonal/>
    </border>
    <border>
      <left/>
      <right/>
      <top style="medium">
        <color rgb="FF8EAADB"/>
      </top>
      <bottom/>
      <diagonal/>
    </border>
    <border>
      <left/>
      <right style="thin">
        <color rgb="FFB4C5E7"/>
      </right>
      <top/>
      <bottom style="thin">
        <color rgb="FFB4C5E7"/>
      </bottom>
      <diagonal/>
    </border>
    <border>
      <left style="thin">
        <color rgb="FFB4C5E7"/>
      </left>
      <right style="thin">
        <color rgb="FFB4C5E7"/>
      </right>
      <top/>
      <bottom style="thin">
        <color rgb="FFB4C5E7"/>
      </bottom>
      <diagonal/>
    </border>
    <border>
      <left style="thin">
        <color rgb="FFB4C5E7"/>
      </left>
      <right/>
      <top/>
      <bottom style="thin">
        <color rgb="FFB4C5E7"/>
      </bottom>
      <diagonal/>
    </border>
    <border>
      <left/>
      <right style="thin">
        <color rgb="FFB4C5E7"/>
      </right>
      <top style="thin">
        <color rgb="FFB4C5E7"/>
      </top>
      <bottom/>
      <diagonal/>
    </border>
    <border>
      <left style="thin">
        <color rgb="FFB4C5E7"/>
      </left>
      <right style="thin">
        <color rgb="FFB4C5E7"/>
      </right>
      <top style="thin">
        <color rgb="FFB4C5E7"/>
      </top>
      <bottom/>
      <diagonal/>
    </border>
    <border>
      <left style="thin">
        <color rgb="FFB4C5E7"/>
      </left>
      <right/>
      <top style="thin">
        <color rgb="FFB4C5E7"/>
      </top>
      <bottom/>
      <diagonal/>
    </border>
    <border>
      <left/>
      <right/>
      <top/>
      <bottom style="medium">
        <color rgb="FFB4C5E7"/>
      </bottom>
      <diagonal/>
    </border>
    <border>
      <left/>
      <right style="medium">
        <color rgb="FFB4C5E7"/>
      </right>
      <top/>
      <bottom style="medium">
        <color rgb="FF8EAADB"/>
      </bottom>
      <diagonal/>
    </border>
    <border>
      <left/>
      <right/>
      <top/>
      <bottom style="medium">
        <color rgb="FF8EAADB"/>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34998626667073579"/>
      </left>
      <right/>
      <top/>
      <bottom/>
      <diagonal/>
    </border>
    <border>
      <left style="thin">
        <color indexed="64"/>
      </left>
      <right style="thin">
        <color indexed="64"/>
      </right>
      <top style="thin">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bottom style="thin">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34998626667073579"/>
      </left>
      <right style="thin">
        <color theme="0" tint="-0.34998626667073579"/>
      </right>
      <top style="thin">
        <color theme="0" tint="-0.34998626667073579"/>
      </top>
      <bottom/>
      <diagonal/>
    </border>
    <border>
      <left/>
      <right/>
      <top style="thin">
        <color indexed="64"/>
      </top>
      <bottom/>
      <diagonal/>
    </border>
    <border>
      <left/>
      <right/>
      <top/>
      <bottom style="thin">
        <color theme="0" tint="-0.34998626667073579"/>
      </bottom>
      <diagonal/>
    </border>
    <border>
      <left/>
      <right/>
      <top style="thin">
        <color theme="0" tint="-0.34998626667073579"/>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0" tint="-0.24994659260841701"/>
      </left>
      <right/>
      <top/>
      <bottom/>
      <diagonal/>
    </border>
    <border>
      <left/>
      <right/>
      <top/>
      <bottom style="thin">
        <color theme="0"/>
      </bottom>
      <diagonal/>
    </border>
    <border>
      <left style="medium">
        <color theme="0" tint="-0.24994659260841701"/>
      </left>
      <right/>
      <top style="medium">
        <color theme="0"/>
      </top>
      <bottom/>
      <diagonal/>
    </border>
    <border>
      <left/>
      <right/>
      <top style="medium">
        <color theme="0"/>
      </top>
      <bottom/>
      <diagonal/>
    </border>
    <border>
      <left/>
      <right style="thin">
        <color theme="0" tint="-0.24994659260841701"/>
      </right>
      <top style="medium">
        <color theme="0"/>
      </top>
      <bottom/>
      <diagonal/>
    </border>
    <border>
      <left/>
      <right style="thin">
        <color theme="0" tint="-0.24994659260841701"/>
      </right>
      <top/>
      <bottom/>
      <diagonal/>
    </border>
    <border>
      <left/>
      <right/>
      <top style="thin">
        <color indexed="64"/>
      </top>
      <bottom style="thin">
        <color indexed="64"/>
      </bottom>
      <diagonal/>
    </border>
    <border>
      <left/>
      <right style="medium">
        <color indexed="64"/>
      </right>
      <top/>
      <bottom style="medium">
        <color indexed="64"/>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24994659260841701"/>
      </left>
      <right style="thin">
        <color indexed="64"/>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bottom/>
      <diagonal/>
    </border>
    <border>
      <left/>
      <right style="thin">
        <color theme="0" tint="-0.24994659260841701"/>
      </right>
      <top style="thin">
        <color theme="0" tint="-0.24994659260841701"/>
      </top>
      <bottom style="thin">
        <color theme="8" tint="0.39997558519241921"/>
      </bottom>
      <diagonal/>
    </border>
    <border>
      <left/>
      <right style="thin">
        <color theme="0" tint="-0.24994659260841701"/>
      </right>
      <top style="thin">
        <color theme="0" tint="-0.24994659260841701"/>
      </top>
      <bottom style="medium">
        <color rgb="FFBFBFBF"/>
      </bottom>
      <diagonal/>
    </border>
    <border>
      <left/>
      <right/>
      <top/>
      <bottom style="thin">
        <color theme="0" tint="-0.24994659260841701"/>
      </bottom>
      <diagonal/>
    </border>
    <border>
      <left style="thin">
        <color theme="0" tint="-0.24994659260841701"/>
      </left>
      <right style="medium">
        <color rgb="FFB4C5E7"/>
      </right>
      <top style="medium">
        <color theme="0" tint="-0.24994659260841701"/>
      </top>
      <bottom style="thin">
        <color theme="0" tint="-0.24994659260841701"/>
      </bottom>
      <diagonal/>
    </border>
    <border>
      <left style="thin">
        <color theme="0" tint="-0.24994659260841701"/>
      </left>
      <right style="medium">
        <color rgb="FFB4C5E7"/>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8" tint="0.39997558519241921"/>
      </bottom>
      <diagonal/>
    </border>
    <border>
      <left style="thin">
        <color theme="0" tint="-0.24994659260841701"/>
      </left>
      <right style="medium">
        <color rgb="FFB4C5E7"/>
      </right>
      <top style="thin">
        <color theme="0" tint="-0.24994659260841701"/>
      </top>
      <bottom style="thin">
        <color theme="8" tint="0.39997558519241921"/>
      </bottom>
      <diagonal/>
    </border>
    <border>
      <left style="thin">
        <color theme="2" tint="-9.9948118533890809E-2"/>
      </left>
      <right style="thin">
        <color theme="2" tint="-9.9948118533890809E-2"/>
      </right>
      <top style="thin">
        <color theme="2" tint="-9.9948118533890809E-2"/>
      </top>
      <bottom/>
      <diagonal/>
    </border>
    <border>
      <left style="thin">
        <color theme="0" tint="-0.24994659260841701"/>
      </left>
      <right style="thin">
        <color theme="0" tint="-0.24994659260841701"/>
      </right>
      <top/>
      <bottom/>
      <diagonal/>
    </border>
    <border>
      <left style="thin">
        <color theme="4" tint="0.39997558519241921"/>
      </left>
      <right/>
      <top style="thin">
        <color theme="4" tint="0.39997558519241921"/>
      </top>
      <bottom style="thin">
        <color theme="4" tint="0.3999755851924192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n">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rgb="FFBFBFBF"/>
      </bottom>
      <diagonal/>
    </border>
    <border>
      <left style="thin">
        <color theme="0" tint="-0.24994659260841701"/>
      </left>
      <right style="medium">
        <color rgb="FFB4C5E7"/>
      </right>
      <top style="thin">
        <color theme="0" tint="-0.24994659260841701"/>
      </top>
      <bottom style="medium">
        <color rgb="FFBFBFBF"/>
      </bottom>
      <diagonal/>
    </border>
    <border>
      <left/>
      <right/>
      <top style="thin">
        <color rgb="FFB4C5E7"/>
      </top>
      <bottom/>
      <diagonal/>
    </border>
    <border>
      <left style="thin">
        <color theme="0" tint="-0.24994659260841701"/>
      </left>
      <right/>
      <top style="thin">
        <color theme="0" tint="-0.24994659260841701"/>
      </top>
      <bottom style="thin">
        <color theme="8" tint="0.39997558519241921"/>
      </bottom>
      <diagonal/>
    </border>
    <border>
      <left style="thin">
        <color theme="0" tint="-0.24994659260841701"/>
      </left>
      <right style="thin">
        <color theme="0" tint="-0.24994659260841701"/>
      </right>
      <top style="thin">
        <color theme="6" tint="0.39997558519241921"/>
      </top>
      <bottom style="thin">
        <color theme="0" tint="-0.24994659260841701"/>
      </bottom>
      <diagonal/>
    </border>
    <border>
      <left style="thin">
        <color theme="0" tint="-0.24994659260841701"/>
      </left>
      <right/>
      <top style="thin">
        <color theme="0" tint="-0.24994659260841701"/>
      </top>
      <bottom style="medium">
        <color rgb="FFBFBFBF"/>
      </bottom>
      <diagonal/>
    </border>
    <border>
      <left style="thin">
        <color theme="0" tint="-0.24994659260841701"/>
      </left>
      <right/>
      <top style="thin">
        <color theme="6" tint="0.39997558519241921"/>
      </top>
      <bottom style="thin">
        <color theme="0" tint="-0.24994659260841701"/>
      </bottom>
      <diagonal/>
    </border>
  </borders>
  <cellStyleXfs count="4">
    <xf numFmtId="0" fontId="0" fillId="0" borderId="0"/>
    <xf numFmtId="44" fontId="12" fillId="0" borderId="0" applyFont="0" applyFill="0" applyBorder="0" applyAlignment="0" applyProtection="0"/>
    <xf numFmtId="0" fontId="30" fillId="0" borderId="0" applyNumberFormat="0" applyFill="0" applyBorder="0" applyAlignment="0" applyProtection="0"/>
    <xf numFmtId="43" fontId="12" fillId="0" borderId="0" applyFont="0" applyFill="0" applyBorder="0" applyAlignment="0" applyProtection="0"/>
  </cellStyleXfs>
  <cellXfs count="701">
    <xf numFmtId="0" fontId="0" fillId="0" borderId="0" xfId="0"/>
    <xf numFmtId="0" fontId="0" fillId="0" borderId="0" xfId="0" applyAlignment="1">
      <alignment horizontal="left" vertical="center"/>
    </xf>
    <xf numFmtId="0" fontId="0" fillId="0" borderId="0" xfId="0" applyAlignment="1">
      <alignment wrapText="1"/>
    </xf>
    <xf numFmtId="0" fontId="0" fillId="0" borderId="0" xfId="0" applyAlignment="1">
      <alignment horizontal="left"/>
    </xf>
    <xf numFmtId="0" fontId="1" fillId="2" borderId="0" xfId="0" applyFont="1" applyFill="1" applyAlignment="1">
      <alignment vertical="top" wrapText="1"/>
    </xf>
    <xf numFmtId="49" fontId="0" fillId="0" borderId="0" xfId="0" applyNumberFormat="1" applyAlignment="1">
      <alignment vertical="top" wrapText="1"/>
    </xf>
    <xf numFmtId="14" fontId="0" fillId="0" borderId="0" xfId="0" applyNumberFormat="1" applyAlignment="1">
      <alignment wrapText="1"/>
    </xf>
    <xf numFmtId="0" fontId="0" fillId="0" borderId="11" xfId="0" applyBorder="1" applyAlignment="1">
      <alignment horizontal="lef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center" wrapText="1"/>
    </xf>
    <xf numFmtId="0" fontId="0" fillId="0" borderId="13" xfId="0" applyBorder="1" applyAlignment="1">
      <alignment vertical="center"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1" fillId="0" borderId="14" xfId="0" applyFont="1" applyBorder="1" applyAlignment="1">
      <alignment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3" xfId="0" applyBorder="1" applyAlignment="1">
      <alignment horizontal="justify" vertical="center" wrapText="1"/>
    </xf>
    <xf numFmtId="0" fontId="0" fillId="0" borderId="2" xfId="0" applyBorder="1" applyAlignment="1">
      <alignment vertical="center" wrapText="1"/>
    </xf>
    <xf numFmtId="0" fontId="0" fillId="0" borderId="0" xfId="0" applyAlignment="1">
      <alignment horizontal="center" wrapText="1"/>
    </xf>
    <xf numFmtId="0" fontId="0" fillId="0" borderId="5" xfId="0" applyBorder="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vertical="center" wrapText="1"/>
    </xf>
    <xf numFmtId="0" fontId="1" fillId="0" borderId="14"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1" fillId="0" borderId="17" xfId="0" applyFont="1" applyBorder="1" applyAlignment="1">
      <alignment horizontal="center" vertical="center" wrapText="1"/>
    </xf>
    <xf numFmtId="0" fontId="1" fillId="2" borderId="0" xfId="0" applyFont="1" applyFill="1" applyAlignment="1">
      <alignment horizontal="center" vertical="center" wrapText="1"/>
    </xf>
    <xf numFmtId="1" fontId="5" fillId="0" borderId="13" xfId="0" applyNumberFormat="1" applyFont="1" applyBorder="1" applyAlignment="1">
      <alignment horizontal="left" vertical="top" shrinkToFit="1"/>
    </xf>
    <xf numFmtId="0" fontId="0" fillId="0" borderId="11" xfId="0" applyBorder="1" applyAlignment="1">
      <alignment vertical="center" wrapText="1"/>
    </xf>
    <xf numFmtId="0" fontId="0" fillId="0" borderId="23" xfId="0" applyBorder="1" applyAlignment="1">
      <alignment vertical="top" wrapText="1"/>
    </xf>
    <xf numFmtId="0" fontId="1" fillId="0" borderId="16" xfId="0" applyFont="1" applyBorder="1" applyAlignment="1">
      <alignment vertical="center" wrapText="1"/>
    </xf>
    <xf numFmtId="0" fontId="1" fillId="0" borderId="15" xfId="0" applyFont="1" applyBorder="1" applyAlignment="1">
      <alignment vertical="center" wrapText="1"/>
    </xf>
    <xf numFmtId="0" fontId="1" fillId="0" borderId="4" xfId="0" applyFont="1" applyBorder="1" applyAlignment="1">
      <alignment vertical="center" wrapTex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5" xfId="0" applyBorder="1" applyAlignment="1">
      <alignment horizontal="left" vertical="center" wrapText="1"/>
    </xf>
    <xf numFmtId="0" fontId="1" fillId="0" borderId="26" xfId="0" applyFont="1" applyBorder="1" applyAlignment="1">
      <alignment vertical="center" wrapText="1"/>
    </xf>
    <xf numFmtId="0" fontId="1" fillId="0" borderId="27" xfId="0" applyFont="1" applyBorder="1" applyAlignment="1">
      <alignment horizontal="left" vertical="center" wrapText="1"/>
    </xf>
    <xf numFmtId="0" fontId="0" fillId="0" borderId="0" xfId="0" applyAlignment="1">
      <alignment horizontal="left" vertical="center" wrapText="1"/>
    </xf>
    <xf numFmtId="0" fontId="10" fillId="0" borderId="19" xfId="0" applyFont="1" applyBorder="1" applyAlignment="1">
      <alignment horizontal="center" vertical="top" wrapText="1"/>
    </xf>
    <xf numFmtId="0" fontId="10" fillId="0" borderId="20" xfId="0" applyFont="1" applyBorder="1" applyAlignment="1">
      <alignment horizontal="center" vertical="top" wrapText="1"/>
    </xf>
    <xf numFmtId="0" fontId="9" fillId="0" borderId="21" xfId="0" applyFont="1" applyBorder="1" applyAlignment="1">
      <alignment horizontal="center" vertical="top"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44" fontId="0" fillId="0" borderId="31" xfId="1" applyFont="1" applyBorder="1" applyAlignment="1">
      <alignment wrapText="1"/>
    </xf>
    <xf numFmtId="0" fontId="0" fillId="0" borderId="3" xfId="0"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0" fillId="0" borderId="35" xfId="0" applyBorder="1" applyAlignment="1">
      <alignment horizontal="center" vertical="center" wrapText="1"/>
    </xf>
    <xf numFmtId="0" fontId="0" fillId="0" borderId="31" xfId="0" applyBorder="1" applyAlignment="1">
      <alignment vertical="center" wrapText="1"/>
    </xf>
    <xf numFmtId="44" fontId="0" fillId="0" borderId="31" xfId="1" applyFont="1" applyFill="1" applyBorder="1" applyAlignment="1">
      <alignment wrapText="1"/>
    </xf>
    <xf numFmtId="44" fontId="0" fillId="0" borderId="36" xfId="1" applyFont="1" applyFill="1" applyBorder="1" applyAlignment="1">
      <alignment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8" xfId="0" applyBorder="1" applyAlignment="1">
      <alignment vertical="center" wrapText="1"/>
    </xf>
    <xf numFmtId="44" fontId="0" fillId="0" borderId="38" xfId="1" applyFont="1" applyFill="1" applyBorder="1" applyAlignment="1">
      <alignment wrapText="1"/>
    </xf>
    <xf numFmtId="44" fontId="0" fillId="0" borderId="39" xfId="1" applyFont="1" applyFill="1" applyBorder="1" applyAlignment="1">
      <alignment wrapText="1"/>
    </xf>
    <xf numFmtId="0" fontId="0" fillId="0" borderId="35" xfId="0" applyBorder="1" applyAlignment="1">
      <alignment horizontal="center" wrapText="1"/>
    </xf>
    <xf numFmtId="0" fontId="0" fillId="0" borderId="31" xfId="0" applyBorder="1" applyAlignment="1">
      <alignment horizontal="center" wrapText="1"/>
    </xf>
    <xf numFmtId="0" fontId="13" fillId="0" borderId="33" xfId="0" applyFont="1" applyBorder="1" applyAlignment="1">
      <alignment horizontal="center" vertical="center"/>
    </xf>
    <xf numFmtId="0" fontId="0" fillId="0" borderId="0" xfId="0" applyAlignment="1">
      <alignment horizontal="center"/>
    </xf>
    <xf numFmtId="0" fontId="0" fillId="0" borderId="31" xfId="0" applyBorder="1" applyAlignment="1">
      <alignment horizont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44" fontId="0" fillId="0" borderId="36" xfId="1" applyFont="1" applyBorder="1" applyAlignment="1">
      <alignment wrapText="1"/>
    </xf>
    <xf numFmtId="44" fontId="0" fillId="0" borderId="38" xfId="1" applyFont="1" applyBorder="1" applyAlignment="1">
      <alignment wrapText="1"/>
    </xf>
    <xf numFmtId="44" fontId="0" fillId="0" borderId="39" xfId="1" applyFont="1" applyBorder="1" applyAlignment="1">
      <alignment wrapText="1"/>
    </xf>
    <xf numFmtId="0" fontId="0" fillId="0" borderId="29" xfId="0" applyBorder="1" applyAlignment="1">
      <alignment horizontal="center" wrapText="1"/>
    </xf>
    <xf numFmtId="0" fontId="0" fillId="0" borderId="31" xfId="0" applyBorder="1" applyAlignment="1">
      <alignment wrapText="1"/>
    </xf>
    <xf numFmtId="0" fontId="0" fillId="0" borderId="31" xfId="0" applyBorder="1"/>
    <xf numFmtId="44" fontId="14" fillId="0" borderId="31" xfId="1" applyFont="1" applyFill="1" applyBorder="1" applyAlignment="1">
      <alignment wrapText="1"/>
    </xf>
    <xf numFmtId="0" fontId="9" fillId="0" borderId="0" xfId="0" applyFont="1" applyAlignment="1">
      <alignment wrapText="1"/>
    </xf>
    <xf numFmtId="0" fontId="15" fillId="3" borderId="30" xfId="0" applyFont="1" applyFill="1" applyBorder="1" applyAlignment="1">
      <alignment horizontal="center" vertical="center" wrapText="1"/>
    </xf>
    <xf numFmtId="0" fontId="15" fillId="3" borderId="31" xfId="0" applyFont="1" applyFill="1" applyBorder="1" applyAlignment="1">
      <alignment vertical="center" wrapText="1"/>
    </xf>
    <xf numFmtId="0" fontId="15" fillId="3" borderId="31" xfId="0" applyFont="1" applyFill="1" applyBorder="1" applyAlignment="1">
      <alignment horizontal="right" vertical="center" wrapText="1"/>
    </xf>
    <xf numFmtId="0" fontId="24" fillId="0" borderId="31" xfId="0" applyFont="1" applyBorder="1" applyAlignment="1">
      <alignment vertical="center" wrapText="1"/>
    </xf>
    <xf numFmtId="14" fontId="24" fillId="0" borderId="31" xfId="0" applyNumberFormat="1" applyFont="1" applyBorder="1" applyAlignment="1">
      <alignment horizontal="center" vertical="center" wrapText="1"/>
    </xf>
    <xf numFmtId="0" fontId="17" fillId="0" borderId="31" xfId="0" applyFont="1" applyBorder="1" applyAlignment="1">
      <alignment vertical="center" wrapText="1"/>
    </xf>
    <xf numFmtId="14" fontId="17" fillId="0" borderId="31" xfId="0" applyNumberFormat="1" applyFont="1" applyBorder="1" applyAlignment="1">
      <alignment horizontal="center" vertical="center" wrapText="1"/>
    </xf>
    <xf numFmtId="0" fontId="15" fillId="3" borderId="31" xfId="0" applyFont="1" applyFill="1" applyBorder="1" applyAlignment="1">
      <alignment horizontal="left" vertical="center" wrapText="1"/>
    </xf>
    <xf numFmtId="0" fontId="21" fillId="0" borderId="31" xfId="0" applyFont="1" applyBorder="1" applyAlignment="1">
      <alignment horizontal="left" vertical="top" wrapText="1"/>
    </xf>
    <xf numFmtId="14" fontId="26" fillId="0" borderId="31" xfId="0" applyNumberFormat="1" applyFont="1" applyBorder="1" applyAlignment="1">
      <alignment horizontal="center" vertical="center" wrapText="1"/>
    </xf>
    <xf numFmtId="0" fontId="24" fillId="0" borderId="31" xfId="0" applyFont="1" applyBorder="1" applyAlignment="1">
      <alignment horizontal="left" vertical="top" wrapText="1"/>
    </xf>
    <xf numFmtId="14" fontId="29" fillId="0" borderId="31" xfId="0" applyNumberFormat="1" applyFont="1" applyBorder="1" applyAlignment="1">
      <alignment horizontal="center" vertical="center" wrapText="1"/>
    </xf>
    <xf numFmtId="0" fontId="23" fillId="3" borderId="31" xfId="0" applyFont="1" applyFill="1" applyBorder="1" applyAlignment="1">
      <alignment horizontal="right" vertical="center" wrapText="1"/>
    </xf>
    <xf numFmtId="14" fontId="21" fillId="0" borderId="31" xfId="0" applyNumberFormat="1" applyFont="1" applyBorder="1" applyAlignment="1">
      <alignment horizontal="center" vertical="center" wrapText="1"/>
    </xf>
    <xf numFmtId="0" fontId="21" fillId="0" borderId="31" xfId="0" applyFont="1" applyBorder="1" applyAlignment="1">
      <alignment vertical="center" wrapText="1"/>
    </xf>
    <xf numFmtId="0" fontId="21" fillId="0" borderId="31" xfId="0" applyFont="1" applyBorder="1" applyAlignment="1">
      <alignment horizontal="left" vertical="center" wrapText="1"/>
    </xf>
    <xf numFmtId="0" fontId="28" fillId="3" borderId="31" xfId="0" applyFont="1" applyFill="1" applyBorder="1" applyAlignment="1">
      <alignment horizontal="right" vertical="center" wrapText="1"/>
    </xf>
    <xf numFmtId="0" fontId="21" fillId="0" borderId="62" xfId="0" applyFont="1" applyBorder="1" applyAlignment="1">
      <alignment vertical="center" wrapText="1"/>
    </xf>
    <xf numFmtId="14" fontId="21" fillId="0" borderId="62" xfId="0" applyNumberFormat="1" applyFont="1" applyBorder="1" applyAlignment="1">
      <alignment horizontal="center" vertical="center" wrapText="1"/>
    </xf>
    <xf numFmtId="164" fontId="21" fillId="0" borderId="62" xfId="0" applyNumberFormat="1" applyFont="1" applyBorder="1" applyAlignment="1">
      <alignment horizontal="center" vertical="center" wrapText="1"/>
    </xf>
    <xf numFmtId="0" fontId="0" fillId="0" borderId="31" xfId="0" applyBorder="1" applyAlignment="1">
      <alignment vertical="top" wrapText="1"/>
    </xf>
    <xf numFmtId="0" fontId="0" fillId="0" borderId="0" xfId="0" applyAlignment="1">
      <alignmen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center" vertical="top" wrapText="1"/>
    </xf>
    <xf numFmtId="0" fontId="0" fillId="0" borderId="38" xfId="0" applyBorder="1" applyAlignment="1">
      <alignment vertical="top" wrapText="1"/>
    </xf>
    <xf numFmtId="0" fontId="31" fillId="0" borderId="0" xfId="0" applyFont="1" applyAlignment="1">
      <alignment horizontal="left" indent="1"/>
    </xf>
    <xf numFmtId="0" fontId="17" fillId="0" borderId="0" xfId="0" applyFont="1" applyAlignment="1">
      <alignment horizontal="left" indent="1"/>
    </xf>
    <xf numFmtId="0" fontId="17" fillId="5" borderId="43" xfId="0" applyFont="1" applyFill="1" applyBorder="1" applyAlignment="1">
      <alignment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0" fontId="2" fillId="0" borderId="8"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 xfId="0" applyFont="1" applyBorder="1" applyAlignment="1">
      <alignment vertical="top" wrapText="1"/>
    </xf>
    <xf numFmtId="0" fontId="3" fillId="0" borderId="13" xfId="0" applyFont="1" applyBorder="1" applyAlignment="1">
      <alignment horizontal="left" vertical="top" wrapText="1"/>
    </xf>
    <xf numFmtId="0" fontId="3" fillId="0" borderId="22" xfId="0" applyFont="1" applyBorder="1" applyAlignment="1">
      <alignment horizontal="left" vertical="top" wrapText="1"/>
    </xf>
    <xf numFmtId="0" fontId="2" fillId="0" borderId="23" xfId="0" applyFont="1" applyBorder="1" applyAlignment="1">
      <alignment vertical="top" wrapText="1"/>
    </xf>
    <xf numFmtId="0" fontId="17" fillId="5" borderId="43" xfId="0" applyFont="1" applyFill="1" applyBorder="1" applyAlignment="1">
      <alignment horizontal="left" vertical="center" wrapText="1" indent="2"/>
    </xf>
    <xf numFmtId="0" fontId="38" fillId="0" borderId="40" xfId="0" applyFont="1" applyBorder="1" applyAlignment="1">
      <alignment vertical="center" wrapText="1"/>
    </xf>
    <xf numFmtId="0" fontId="39" fillId="0" borderId="51" xfId="0" applyFont="1" applyBorder="1" applyAlignment="1">
      <alignment vertical="center" wrapText="1"/>
    </xf>
    <xf numFmtId="0" fontId="31" fillId="0" borderId="47" xfId="0" applyFont="1" applyBorder="1" applyAlignment="1">
      <alignment vertical="center" wrapText="1"/>
    </xf>
    <xf numFmtId="0" fontId="31" fillId="0" borderId="0" xfId="0" applyFont="1"/>
    <xf numFmtId="0" fontId="17" fillId="0" borderId="0" xfId="0" applyFont="1"/>
    <xf numFmtId="0" fontId="17" fillId="0" borderId="69" xfId="0" applyFont="1" applyBorder="1" applyAlignment="1">
      <alignment horizontal="left" vertical="top" wrapText="1"/>
    </xf>
    <xf numFmtId="0" fontId="17" fillId="0" borderId="71" xfId="0" applyFont="1" applyBorder="1" applyAlignment="1">
      <alignment horizontal="left" vertical="top" wrapText="1"/>
    </xf>
    <xf numFmtId="0" fontId="17" fillId="0" borderId="69" xfId="0" applyFont="1" applyBorder="1" applyAlignment="1">
      <alignment horizontal="left" vertical="top" wrapText="1" indent="1"/>
    </xf>
    <xf numFmtId="0" fontId="0" fillId="0" borderId="57" xfId="0" applyBorder="1" applyAlignment="1">
      <alignment wrapText="1"/>
    </xf>
    <xf numFmtId="0" fontId="0" fillId="0" borderId="58" xfId="0" applyBorder="1" applyAlignment="1">
      <alignment wrapText="1"/>
    </xf>
    <xf numFmtId="0" fontId="20" fillId="5" borderId="41" xfId="0" applyFont="1" applyFill="1" applyBorder="1" applyAlignment="1">
      <alignment horizontal="center" vertical="center" wrapText="1"/>
    </xf>
    <xf numFmtId="0" fontId="19" fillId="5" borderId="72" xfId="0" applyFont="1" applyFill="1" applyBorder="1" applyAlignment="1">
      <alignment horizontal="center" vertical="center" wrapText="1"/>
    </xf>
    <xf numFmtId="0" fontId="0" fillId="0" borderId="46" xfId="0" applyBorder="1" applyAlignment="1">
      <alignment wrapText="1"/>
    </xf>
    <xf numFmtId="0" fontId="0" fillId="0" borderId="72" xfId="0" applyBorder="1" applyAlignment="1">
      <alignment wrapText="1"/>
    </xf>
    <xf numFmtId="0" fontId="16" fillId="5" borderId="72" xfId="0" applyFont="1" applyFill="1" applyBorder="1" applyAlignment="1">
      <alignment vertical="center" wrapText="1"/>
    </xf>
    <xf numFmtId="0" fontId="16" fillId="5" borderId="46" xfId="0" applyFont="1" applyFill="1" applyBorder="1" applyAlignment="1">
      <alignment vertical="center" wrapText="1"/>
    </xf>
    <xf numFmtId="0" fontId="16" fillId="5" borderId="72" xfId="0" applyFont="1" applyFill="1" applyBorder="1" applyAlignment="1">
      <alignment vertical="center" textRotation="90" wrapText="1"/>
    </xf>
    <xf numFmtId="0" fontId="16" fillId="5" borderId="46" xfId="0" applyFont="1" applyFill="1" applyBorder="1" applyAlignment="1">
      <alignment vertical="center" textRotation="90" wrapText="1"/>
    </xf>
    <xf numFmtId="0" fontId="20" fillId="5" borderId="53" xfId="0" applyFont="1" applyFill="1" applyBorder="1" applyAlignment="1">
      <alignment horizontal="center" vertical="center" wrapText="1"/>
    </xf>
    <xf numFmtId="0" fontId="19" fillId="5" borderId="54" xfId="0" applyFont="1" applyFill="1" applyBorder="1" applyAlignment="1">
      <alignment horizontal="center" vertical="center" wrapText="1"/>
    </xf>
    <xf numFmtId="0" fontId="16" fillId="5" borderId="54" xfId="0" applyFont="1" applyFill="1" applyBorder="1" applyAlignment="1">
      <alignment vertical="center" textRotation="90" wrapText="1"/>
    </xf>
    <xf numFmtId="0" fontId="16" fillId="5" borderId="57" xfId="0" applyFont="1" applyFill="1" applyBorder="1" applyAlignment="1">
      <alignment vertical="center" textRotation="90" wrapText="1"/>
    </xf>
    <xf numFmtId="44" fontId="27" fillId="0" borderId="31" xfId="1" applyFont="1" applyBorder="1" applyAlignment="1">
      <alignment horizontal="center" vertical="center" wrapText="1"/>
    </xf>
    <xf numFmtId="44" fontId="17" fillId="0" borderId="31" xfId="1" applyFont="1" applyBorder="1" applyAlignment="1">
      <alignment horizontal="center" vertical="center" wrapText="1"/>
    </xf>
    <xf numFmtId="44" fontId="21" fillId="0" borderId="31" xfId="1" applyFont="1" applyBorder="1" applyAlignment="1">
      <alignment horizontal="center" vertical="center" wrapText="1"/>
    </xf>
    <xf numFmtId="44" fontId="17" fillId="9" borderId="31" xfId="1" applyFont="1" applyFill="1" applyBorder="1" applyAlignment="1">
      <alignment horizontal="center" vertical="center" wrapText="1"/>
    </xf>
    <xf numFmtId="0" fontId="34" fillId="5" borderId="72" xfId="0" applyFont="1" applyFill="1" applyBorder="1" applyAlignment="1">
      <alignment horizontal="center" vertical="center" wrapText="1"/>
    </xf>
    <xf numFmtId="0" fontId="0" fillId="0" borderId="33" xfId="0" applyBorder="1" applyAlignment="1">
      <alignment wrapText="1"/>
    </xf>
    <xf numFmtId="0" fontId="0" fillId="0" borderId="35" xfId="0" applyBorder="1" applyAlignment="1">
      <alignment wrapText="1"/>
    </xf>
    <xf numFmtId="0" fontId="17" fillId="0" borderId="0" xfId="0" applyFont="1" applyAlignment="1">
      <alignment horizontal="left" vertical="top" wrapText="1" indent="1"/>
    </xf>
    <xf numFmtId="0" fontId="16" fillId="0" borderId="49" xfId="0" applyFont="1" applyBorder="1" applyAlignment="1">
      <alignment horizontal="center" vertical="center" wrapText="1"/>
    </xf>
    <xf numFmtId="0" fontId="0" fillId="0" borderId="0" xfId="0" quotePrefix="1"/>
    <xf numFmtId="0" fontId="0" fillId="0" borderId="31" xfId="0" applyBorder="1" applyAlignment="1">
      <alignment horizontal="left" vertical="center" wrapText="1"/>
    </xf>
    <xf numFmtId="0" fontId="45" fillId="0" borderId="1" xfId="0" applyFont="1" applyBorder="1" applyAlignment="1">
      <alignment vertical="top" wrapText="1"/>
    </xf>
    <xf numFmtId="0" fontId="17" fillId="0" borderId="70" xfId="0" applyFont="1" applyBorder="1" applyAlignment="1">
      <alignment vertical="center" wrapText="1"/>
    </xf>
    <xf numFmtId="0" fontId="20" fillId="0" borderId="41" xfId="0" applyFont="1" applyBorder="1" applyAlignment="1">
      <alignment horizontal="center" vertical="center" wrapText="1"/>
    </xf>
    <xf numFmtId="0" fontId="16" fillId="0" borderId="72" xfId="0" applyFont="1" applyBorder="1" applyAlignment="1">
      <alignment vertical="center" textRotation="90" wrapText="1"/>
    </xf>
    <xf numFmtId="0" fontId="16" fillId="0" borderId="46" xfId="0" applyFont="1" applyBorder="1" applyAlignment="1">
      <alignment vertical="center" textRotation="90" wrapText="1"/>
    </xf>
    <xf numFmtId="0" fontId="20" fillId="5" borderId="72" xfId="0" applyFont="1" applyFill="1" applyBorder="1" applyAlignment="1">
      <alignment horizontal="center" vertical="center" wrapText="1"/>
    </xf>
    <xf numFmtId="0" fontId="17" fillId="0" borderId="0" xfId="0" applyFont="1" applyAlignment="1">
      <alignment vertical="center" wrapText="1"/>
    </xf>
    <xf numFmtId="0" fontId="15" fillId="0" borderId="0" xfId="0" applyFont="1" applyAlignment="1">
      <alignment vertical="center" wrapText="1"/>
    </xf>
    <xf numFmtId="0" fontId="17" fillId="0" borderId="70" xfId="0" applyFont="1" applyBorder="1" applyAlignment="1">
      <alignment vertical="top" wrapText="1"/>
    </xf>
    <xf numFmtId="0" fontId="37" fillId="0" borderId="0" xfId="2" applyFont="1" applyAlignment="1">
      <alignment vertical="top" wrapText="1"/>
    </xf>
    <xf numFmtId="0" fontId="37" fillId="0" borderId="0" xfId="2" applyFont="1" applyAlignment="1">
      <alignment vertical="top"/>
    </xf>
    <xf numFmtId="0" fontId="16" fillId="0" borderId="0" xfId="0" applyFont="1" applyAlignment="1">
      <alignment vertical="top" wrapText="1"/>
    </xf>
    <xf numFmtId="0" fontId="21" fillId="4" borderId="0" xfId="0" applyFont="1" applyFill="1" applyAlignment="1">
      <alignment vertical="top" wrapText="1"/>
    </xf>
    <xf numFmtId="0" fontId="17" fillId="0" borderId="0" xfId="0" applyFont="1" applyAlignment="1">
      <alignment vertical="top" wrapText="1"/>
    </xf>
    <xf numFmtId="0" fontId="17" fillId="0" borderId="71" xfId="0" applyFont="1" applyBorder="1" applyAlignment="1">
      <alignment horizontal="left" vertical="top" wrapText="1" indent="1"/>
    </xf>
    <xf numFmtId="0" fontId="0" fillId="0" borderId="53" xfId="0" applyBorder="1"/>
    <xf numFmtId="0" fontId="0" fillId="0" borderId="55" xfId="0" applyBorder="1"/>
    <xf numFmtId="0" fontId="0" fillId="0" borderId="54" xfId="0" applyBorder="1" applyAlignment="1">
      <alignment wrapText="1"/>
    </xf>
    <xf numFmtId="0" fontId="0" fillId="0" borderId="56" xfId="0" applyBorder="1" applyAlignment="1">
      <alignment wrapText="1"/>
    </xf>
    <xf numFmtId="0" fontId="0" fillId="0" borderId="54" xfId="0" applyBorder="1"/>
    <xf numFmtId="0" fontId="0" fillId="0" borderId="56" xfId="0" applyBorder="1"/>
    <xf numFmtId="0" fontId="17" fillId="5" borderId="54" xfId="0" applyFont="1" applyFill="1" applyBorder="1" applyAlignment="1">
      <alignment vertical="center" wrapText="1"/>
    </xf>
    <xf numFmtId="0" fontId="17" fillId="5" borderId="56" xfId="0" applyFont="1" applyFill="1" applyBorder="1" applyAlignment="1">
      <alignment vertical="center" wrapText="1"/>
    </xf>
    <xf numFmtId="0" fontId="36" fillId="0" borderId="46" xfId="0" applyFont="1" applyBorder="1" applyAlignment="1">
      <alignment vertical="center" wrapText="1"/>
    </xf>
    <xf numFmtId="0" fontId="16" fillId="0" borderId="46" xfId="0" applyFont="1" applyBorder="1" applyAlignment="1">
      <alignment vertical="center" wrapText="1"/>
    </xf>
    <xf numFmtId="0" fontId="16" fillId="0" borderId="72" xfId="0" applyFont="1" applyBorder="1" applyAlignment="1">
      <alignment vertical="center" wrapText="1"/>
    </xf>
    <xf numFmtId="0" fontId="17" fillId="0" borderId="54" xfId="0" applyFont="1" applyBorder="1"/>
    <xf numFmtId="0" fontId="17" fillId="0" borderId="56" xfId="0" applyFont="1" applyBorder="1"/>
    <xf numFmtId="0" fontId="0" fillId="0" borderId="72" xfId="0" applyBorder="1"/>
    <xf numFmtId="44" fontId="17" fillId="5" borderId="43" xfId="1" applyFont="1" applyFill="1" applyBorder="1" applyAlignment="1">
      <alignment horizontal="center" vertical="center" wrapText="1"/>
    </xf>
    <xf numFmtId="44" fontId="14" fillId="5" borderId="43" xfId="1" applyFont="1" applyFill="1" applyBorder="1" applyAlignment="1">
      <alignment horizontal="center" vertical="center" wrapText="1"/>
    </xf>
    <xf numFmtId="0" fontId="14" fillId="0" borderId="54" xfId="0" applyFont="1" applyBorder="1"/>
    <xf numFmtId="0" fontId="14" fillId="0" borderId="56" xfId="0" applyFont="1" applyBorder="1"/>
    <xf numFmtId="0" fontId="16" fillId="6" borderId="31" xfId="0" applyFont="1" applyFill="1" applyBorder="1" applyAlignment="1">
      <alignment horizontal="left" vertical="center" wrapText="1" indent="2"/>
    </xf>
    <xf numFmtId="0" fontId="17" fillId="5" borderId="43"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6" fillId="5" borderId="56" xfId="0" applyFont="1" applyFill="1" applyBorder="1" applyAlignment="1">
      <alignment horizontal="center" vertical="center" wrapText="1"/>
    </xf>
    <xf numFmtId="44" fontId="0" fillId="0" borderId="33" xfId="1" applyFont="1" applyFill="1" applyBorder="1" applyAlignment="1">
      <alignment wrapText="1"/>
    </xf>
    <xf numFmtId="0" fontId="26" fillId="5" borderId="31" xfId="0" applyFont="1" applyFill="1" applyBorder="1" applyAlignment="1">
      <alignment horizontal="center" vertical="center" wrapText="1"/>
    </xf>
    <xf numFmtId="0" fontId="26" fillId="0" borderId="89" xfId="0" applyFont="1" applyBorder="1" applyAlignment="1">
      <alignment horizontal="center" vertical="center" wrapText="1"/>
    </xf>
    <xf numFmtId="0" fontId="17" fillId="0" borderId="0" xfId="0" quotePrefix="1" applyFont="1" applyAlignment="1">
      <alignment vertical="top" wrapText="1"/>
    </xf>
    <xf numFmtId="0" fontId="14" fillId="0" borderId="31"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93" xfId="0" applyFont="1" applyBorder="1" applyAlignment="1">
      <alignment horizontal="center" vertical="center" wrapText="1"/>
    </xf>
    <xf numFmtId="0" fontId="0" fillId="0" borderId="94" xfId="0" applyFont="1" applyBorder="1" applyAlignment="1">
      <alignment horizontal="center" vertical="center" wrapText="1"/>
    </xf>
    <xf numFmtId="44" fontId="17" fillId="0" borderId="43" xfId="1" applyFont="1" applyFill="1" applyBorder="1" applyAlignment="1">
      <alignment horizontal="center" vertical="center"/>
    </xf>
    <xf numFmtId="0" fontId="0" fillId="0" borderId="31" xfId="0" applyFont="1" applyBorder="1" applyAlignment="1">
      <alignment wrapText="1"/>
    </xf>
    <xf numFmtId="16" fontId="0" fillId="0" borderId="0" xfId="0" applyNumberFormat="1" applyAlignment="1">
      <alignment wrapText="1"/>
    </xf>
    <xf numFmtId="0" fontId="0" fillId="0" borderId="35"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1" xfId="0" applyFont="1" applyFill="1" applyBorder="1" applyAlignment="1">
      <alignment vertical="top" wrapText="1"/>
    </xf>
    <xf numFmtId="44" fontId="0" fillId="0" borderId="31" xfId="1" applyNumberFormat="1" applyFont="1" applyFill="1" applyBorder="1" applyAlignment="1">
      <alignment wrapText="1"/>
    </xf>
    <xf numFmtId="44" fontId="0" fillId="0" borderId="38" xfId="1" applyNumberFormat="1" applyFont="1" applyFill="1" applyBorder="1" applyAlignment="1">
      <alignment wrapText="1"/>
    </xf>
    <xf numFmtId="44" fontId="0" fillId="0" borderId="36" xfId="1" applyNumberFormat="1" applyFont="1" applyFill="1" applyBorder="1" applyAlignment="1">
      <alignment wrapText="1"/>
    </xf>
    <xf numFmtId="0" fontId="0" fillId="0" borderId="32" xfId="0" applyFont="1" applyBorder="1" applyAlignment="1">
      <alignment wrapText="1"/>
    </xf>
    <xf numFmtId="0" fontId="0" fillId="0" borderId="33" xfId="0" applyFont="1" applyBorder="1" applyAlignment="1">
      <alignment wrapText="1"/>
    </xf>
    <xf numFmtId="44" fontId="12" fillId="0" borderId="31" xfId="1" applyFont="1" applyBorder="1" applyAlignment="1">
      <alignment wrapText="1"/>
    </xf>
    <xf numFmtId="44" fontId="12" fillId="0" borderId="33" xfId="1" applyFont="1" applyBorder="1" applyAlignment="1">
      <alignment wrapText="1"/>
    </xf>
    <xf numFmtId="44" fontId="12" fillId="0" borderId="31" xfId="1" applyFont="1" applyFill="1" applyBorder="1" applyAlignment="1">
      <alignment wrapText="1"/>
    </xf>
    <xf numFmtId="44" fontId="0" fillId="0" borderId="33" xfId="1" applyNumberFormat="1" applyFont="1" applyFill="1" applyBorder="1" applyAlignment="1">
      <alignment wrapText="1"/>
    </xf>
    <xf numFmtId="44" fontId="0" fillId="0" borderId="33" xfId="1" applyFont="1" applyBorder="1" applyAlignment="1">
      <alignment wrapText="1"/>
    </xf>
    <xf numFmtId="44" fontId="0" fillId="0" borderId="34" xfId="1" applyFont="1" applyBorder="1" applyAlignment="1">
      <alignment wrapText="1"/>
    </xf>
    <xf numFmtId="0" fontId="13" fillId="22" borderId="32" xfId="0" applyFont="1" applyFill="1" applyBorder="1" applyAlignment="1">
      <alignment horizontal="center" vertical="center" wrapText="1"/>
    </xf>
    <xf numFmtId="0" fontId="13" fillId="22" borderId="33" xfId="0" applyFont="1" applyFill="1" applyBorder="1" applyAlignment="1">
      <alignment horizontal="center" vertical="center" wrapText="1"/>
    </xf>
    <xf numFmtId="0" fontId="13" fillId="22" borderId="34" xfId="0" applyFont="1" applyFill="1" applyBorder="1" applyAlignment="1">
      <alignment vertical="center" wrapText="1"/>
    </xf>
    <xf numFmtId="0" fontId="13" fillId="22" borderId="95" xfId="0" applyFont="1" applyFill="1" applyBorder="1" applyAlignment="1">
      <alignment vertical="center" wrapText="1"/>
    </xf>
    <xf numFmtId="44" fontId="0" fillId="0" borderId="0" xfId="1" applyFont="1"/>
    <xf numFmtId="44" fontId="0" fillId="0" borderId="0" xfId="1" applyFont="1" applyAlignment="1">
      <alignment wrapText="1"/>
    </xf>
    <xf numFmtId="0" fontId="0" fillId="0" borderId="25" xfId="0" applyFont="1" applyBorder="1" applyAlignment="1">
      <alignment horizontal="left" vertical="center" wrapText="1"/>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17" fillId="0" borderId="0" xfId="0" applyFont="1" applyBorder="1" applyAlignment="1">
      <alignment horizontal="left" vertical="top" wrapText="1" inden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1" fontId="56" fillId="0" borderId="1" xfId="0" applyNumberFormat="1" applyFont="1" applyBorder="1" applyAlignment="1">
      <alignment horizontal="left" vertical="center" wrapText="1" shrinkToFit="1"/>
    </xf>
    <xf numFmtId="0" fontId="0" fillId="0" borderId="1" xfId="0" applyBorder="1" applyAlignment="1">
      <alignment horizontal="left" vertical="center" wrapText="1"/>
    </xf>
    <xf numFmtId="0" fontId="0" fillId="0" borderId="37" xfId="0" applyFill="1" applyBorder="1" applyAlignment="1">
      <alignment horizontal="center" vertical="center" wrapText="1"/>
    </xf>
    <xf numFmtId="43" fontId="0" fillId="0" borderId="31" xfId="3" applyFont="1" applyBorder="1" applyAlignment="1">
      <alignment wrapText="1"/>
    </xf>
    <xf numFmtId="44" fontId="0" fillId="0" borderId="97" xfId="1" applyNumberFormat="1" applyFont="1" applyFill="1" applyBorder="1" applyAlignment="1">
      <alignment wrapText="1"/>
    </xf>
    <xf numFmtId="44" fontId="0" fillId="0" borderId="98" xfId="1" applyNumberFormat="1" applyFont="1" applyFill="1" applyBorder="1" applyAlignment="1">
      <alignment wrapText="1"/>
    </xf>
    <xf numFmtId="44" fontId="0" fillId="0" borderId="99" xfId="1" applyNumberFormat="1" applyFont="1" applyFill="1" applyBorder="1" applyAlignment="1">
      <alignment wrapText="1"/>
    </xf>
    <xf numFmtId="0" fontId="0" fillId="11" borderId="0" xfId="0" applyFill="1" applyAlignment="1">
      <alignment wrapText="1"/>
    </xf>
    <xf numFmtId="0" fontId="13" fillId="23" borderId="29" xfId="0" applyFont="1" applyFill="1" applyBorder="1" applyAlignment="1">
      <alignment horizontal="center" vertical="center" wrapText="1"/>
    </xf>
    <xf numFmtId="0" fontId="13" fillId="23" borderId="96" xfId="0" applyFont="1" applyFill="1" applyBorder="1" applyAlignment="1">
      <alignment horizontal="center" vertical="center" wrapText="1"/>
    </xf>
    <xf numFmtId="0" fontId="13" fillId="11" borderId="100" xfId="0" applyFont="1" applyFill="1" applyBorder="1" applyAlignment="1">
      <alignment horizontal="center" vertical="center" wrapText="1"/>
    </xf>
    <xf numFmtId="0" fontId="54" fillId="0" borderId="81" xfId="0" quotePrefix="1" applyFont="1" applyBorder="1" applyAlignment="1">
      <alignment horizontal="center" vertical="center" wrapText="1"/>
    </xf>
    <xf numFmtId="44" fontId="0" fillId="24" borderId="31" xfId="1" applyNumberFormat="1" applyFont="1" applyFill="1" applyBorder="1" applyAlignment="1">
      <alignment wrapText="1"/>
    </xf>
    <xf numFmtId="44" fontId="0" fillId="24" borderId="61" xfId="1" applyNumberFormat="1" applyFont="1" applyFill="1" applyBorder="1" applyAlignment="1">
      <alignment wrapText="1"/>
    </xf>
    <xf numFmtId="44" fontId="0" fillId="0" borderId="31" xfId="1" applyNumberFormat="1" applyFont="1" applyBorder="1" applyAlignment="1">
      <alignment wrapText="1"/>
    </xf>
    <xf numFmtId="44" fontId="0" fillId="0" borderId="61" xfId="1" applyNumberFormat="1" applyFont="1" applyBorder="1" applyAlignment="1">
      <alignment wrapText="1"/>
    </xf>
    <xf numFmtId="0" fontId="0" fillId="0" borderId="30" xfId="0" applyFont="1" applyFill="1" applyBorder="1" applyAlignment="1">
      <alignment horizontal="center" vertical="center" wrapText="1"/>
    </xf>
    <xf numFmtId="0" fontId="0" fillId="0" borderId="31" xfId="0" applyFont="1" applyBorder="1" applyAlignment="1">
      <alignment vertical="top" wrapText="1"/>
    </xf>
    <xf numFmtId="0" fontId="0" fillId="0" borderId="98" xfId="0" applyFont="1" applyFill="1" applyBorder="1" applyAlignment="1">
      <alignment vertical="top" wrapText="1"/>
    </xf>
    <xf numFmtId="0" fontId="0" fillId="0" borderId="3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81" xfId="0" quotePrefix="1" applyFont="1" applyFill="1" applyBorder="1" applyAlignment="1">
      <alignment horizontal="center" vertical="center" wrapText="1"/>
    </xf>
    <xf numFmtId="0" fontId="0" fillId="5" borderId="31" xfId="0" applyFont="1" applyFill="1" applyBorder="1" applyAlignment="1">
      <alignment horizontal="center" vertical="center" wrapText="1"/>
    </xf>
    <xf numFmtId="0" fontId="0" fillId="0" borderId="89" xfId="0" applyFont="1" applyBorder="1" applyAlignment="1">
      <alignment horizontal="center" vertical="center" wrapText="1"/>
    </xf>
    <xf numFmtId="0" fontId="14" fillId="0" borderId="31"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7" fillId="5" borderId="43" xfId="0" applyFont="1" applyFill="1" applyBorder="1" applyAlignment="1">
      <alignment horizontal="center" vertical="center" wrapText="1"/>
    </xf>
    <xf numFmtId="43" fontId="0" fillId="0" borderId="31" xfId="3" applyFont="1" applyBorder="1" applyAlignment="1">
      <alignment horizontal="center" vertical="center" wrapText="1"/>
    </xf>
    <xf numFmtId="43" fontId="0" fillId="0" borderId="38" xfId="3" applyFont="1" applyBorder="1" applyAlignment="1">
      <alignment horizontal="center" vertical="center" wrapText="1"/>
    </xf>
    <xf numFmtId="43" fontId="0" fillId="0" borderId="0" xfId="3" applyFont="1" applyAlignment="1">
      <alignment wrapText="1"/>
    </xf>
    <xf numFmtId="43" fontId="0" fillId="0" borderId="33" xfId="3" applyFont="1" applyBorder="1" applyAlignment="1">
      <alignment wrapText="1"/>
    </xf>
    <xf numFmtId="43" fontId="1" fillId="0" borderId="33" xfId="3" applyFont="1" applyBorder="1" applyAlignment="1">
      <alignment horizontal="center" vertical="center" wrapText="1"/>
    </xf>
    <xf numFmtId="0" fontId="0" fillId="0" borderId="0" xfId="0" applyAlignment="1">
      <alignment vertical="center"/>
    </xf>
    <xf numFmtId="0" fontId="0" fillId="0" borderId="0" xfId="0" applyAlignment="1">
      <alignment horizontal="left" vertical="center" indent="1"/>
    </xf>
    <xf numFmtId="0" fontId="57" fillId="0" borderId="0" xfId="0" applyFont="1" applyAlignment="1">
      <alignment horizontal="left" vertical="center" indent="2"/>
    </xf>
    <xf numFmtId="0" fontId="0" fillId="0" borderId="0" xfId="0" applyAlignment="1"/>
    <xf numFmtId="0" fontId="2" fillId="0" borderId="8" xfId="0" applyFont="1" applyBorder="1" applyAlignment="1">
      <alignment vertical="top" wrapText="1"/>
    </xf>
    <xf numFmtId="0" fontId="17" fillId="0" borderId="4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9" xfId="0" applyFont="1" applyBorder="1" applyAlignment="1">
      <alignment horizontal="left" vertical="center" wrapText="1" indent="2"/>
    </xf>
    <xf numFmtId="0" fontId="56" fillId="0" borderId="0" xfId="0" applyFont="1" applyAlignment="1">
      <alignment horizontal="left" vertical="center" indent="1"/>
    </xf>
    <xf numFmtId="0" fontId="45" fillId="0" borderId="0" xfId="0" applyFont="1" applyAlignment="1">
      <alignment vertical="center"/>
    </xf>
    <xf numFmtId="0" fontId="45" fillId="0" borderId="0" xfId="0" applyFont="1" applyAlignment="1">
      <alignment horizontal="left" vertical="center" indent="1"/>
    </xf>
    <xf numFmtId="0" fontId="56" fillId="0" borderId="0" xfId="0" applyFont="1" applyAlignment="1">
      <alignment horizontal="left" vertical="top"/>
    </xf>
    <xf numFmtId="0" fontId="2" fillId="4" borderId="1" xfId="0" applyFont="1" applyFill="1" applyBorder="1" applyAlignment="1">
      <alignment vertical="top" wrapText="1"/>
    </xf>
    <xf numFmtId="0" fontId="2" fillId="4" borderId="11" xfId="0" applyFont="1" applyFill="1" applyBorder="1" applyAlignment="1">
      <alignment vertical="top" wrapText="1"/>
    </xf>
    <xf numFmtId="0" fontId="2" fillId="25" borderId="1" xfId="0" applyFont="1" applyFill="1" applyBorder="1" applyAlignment="1">
      <alignment vertical="top" wrapText="1"/>
    </xf>
    <xf numFmtId="0" fontId="2" fillId="25" borderId="11" xfId="0" applyFont="1" applyFill="1" applyBorder="1" applyAlignment="1">
      <alignment vertical="top" wrapText="1"/>
    </xf>
    <xf numFmtId="0" fontId="0" fillId="0" borderId="0" xfId="0" applyFill="1" applyAlignment="1">
      <alignment wrapText="1"/>
    </xf>
    <xf numFmtId="0" fontId="0" fillId="25" borderId="0" xfId="0" applyFill="1" applyAlignment="1">
      <alignment wrapText="1"/>
    </xf>
    <xf numFmtId="0" fontId="2" fillId="0" borderId="11" xfId="0" applyFont="1" applyFill="1" applyBorder="1" applyAlignment="1">
      <alignment vertical="top" wrapText="1"/>
    </xf>
    <xf numFmtId="0" fontId="0" fillId="25" borderId="15" xfId="0" applyFill="1" applyBorder="1" applyAlignment="1">
      <alignment vertical="center" wrapText="1"/>
    </xf>
    <xf numFmtId="0" fontId="0" fillId="0" borderId="3" xfId="0" applyFill="1" applyBorder="1" applyAlignment="1">
      <alignment vertical="center" wrapText="1"/>
    </xf>
    <xf numFmtId="0" fontId="0" fillId="0" borderId="2" xfId="0" applyFill="1" applyBorder="1" applyAlignment="1">
      <alignment vertical="center" wrapText="1"/>
    </xf>
    <xf numFmtId="0" fontId="0" fillId="25" borderId="2" xfId="0" applyFill="1" applyBorder="1" applyAlignment="1">
      <alignmen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15" xfId="0" applyFill="1" applyBorder="1" applyAlignment="1">
      <alignment vertical="center" wrapText="1"/>
    </xf>
    <xf numFmtId="0" fontId="0" fillId="0" borderId="2" xfId="0" applyFill="1" applyBorder="1" applyAlignment="1">
      <alignment horizontal="center" vertical="center" wrapText="1"/>
    </xf>
    <xf numFmtId="0" fontId="0" fillId="0" borderId="0" xfId="0" applyFill="1" applyAlignment="1">
      <alignment vertical="center" wrapText="1"/>
    </xf>
    <xf numFmtId="0" fontId="57" fillId="0" borderId="0" xfId="0" applyFont="1" applyFill="1" applyAlignment="1">
      <alignment horizontal="center" vertical="center" wrapText="1"/>
    </xf>
    <xf numFmtId="44" fontId="17" fillId="5" borderId="43" xfId="1" applyNumberFormat="1" applyFont="1" applyFill="1" applyBorder="1" applyAlignment="1">
      <alignment horizontal="center" vertical="center" wrapText="1"/>
    </xf>
    <xf numFmtId="0" fontId="0" fillId="0" borderId="0" xfId="0" applyAlignment="1">
      <alignment horizontal="left" indent="2"/>
    </xf>
    <xf numFmtId="0" fontId="15" fillId="3" borderId="31" xfId="0" applyFont="1" applyFill="1" applyBorder="1" applyAlignment="1">
      <alignment horizontal="center" vertical="center" wrapText="1"/>
    </xf>
    <xf numFmtId="0" fontId="17" fillId="0" borderId="31" xfId="0" applyFont="1" applyBorder="1" applyAlignment="1">
      <alignment horizontal="center" vertical="center" wrapText="1"/>
    </xf>
    <xf numFmtId="0" fontId="37" fillId="0" borderId="0" xfId="2" applyFont="1" applyAlignment="1">
      <alignment horizontal="left" vertical="top" indent="1"/>
    </xf>
    <xf numFmtId="164" fontId="21" fillId="0" borderId="31" xfId="0" applyNumberFormat="1" applyFont="1" applyBorder="1" applyAlignment="1">
      <alignment horizontal="center" vertical="center" wrapText="1"/>
    </xf>
    <xf numFmtId="164" fontId="24" fillId="0" borderId="31" xfId="0" applyNumberFormat="1" applyFont="1" applyBorder="1" applyAlignment="1">
      <alignment horizontal="center" vertical="center" wrapText="1"/>
    </xf>
    <xf numFmtId="0" fontId="17" fillId="5" borderId="30" xfId="0" applyFont="1" applyFill="1" applyBorder="1" applyAlignment="1">
      <alignment horizontal="center" vertical="center" wrapText="1"/>
    </xf>
    <xf numFmtId="0" fontId="58" fillId="0" borderId="0" xfId="0" applyFont="1"/>
    <xf numFmtId="14" fontId="58" fillId="0" borderId="0" xfId="0" applyNumberFormat="1" applyFont="1" applyAlignment="1">
      <alignment horizontal="center"/>
    </xf>
    <xf numFmtId="14" fontId="59" fillId="0" borderId="31" xfId="0" applyNumberFormat="1" applyFont="1" applyBorder="1" applyAlignment="1">
      <alignment horizontal="center" vertical="center" wrapText="1"/>
    </xf>
    <xf numFmtId="164" fontId="58" fillId="0" borderId="102" xfId="0" applyNumberFormat="1" applyFont="1" applyBorder="1" applyAlignment="1">
      <alignment horizontal="center"/>
    </xf>
    <xf numFmtId="0" fontId="60" fillId="0" borderId="0" xfId="0" applyFont="1"/>
    <xf numFmtId="14" fontId="60" fillId="0" borderId="0" xfId="0" applyNumberFormat="1" applyFont="1" applyAlignment="1">
      <alignment horizontal="center"/>
    </xf>
    <xf numFmtId="14" fontId="61" fillId="0" borderId="31" xfId="0" applyNumberFormat="1" applyFont="1" applyBorder="1" applyAlignment="1">
      <alignment horizontal="center" vertical="center" wrapText="1"/>
    </xf>
    <xf numFmtId="164" fontId="60" fillId="0" borderId="102" xfId="0" applyNumberFormat="1" applyFont="1" applyBorder="1" applyAlignment="1">
      <alignment horizontal="center"/>
    </xf>
    <xf numFmtId="0" fontId="24" fillId="0" borderId="31" xfId="0" applyFont="1" applyBorder="1" applyAlignment="1">
      <alignment horizontal="left" vertical="center" wrapText="1"/>
    </xf>
    <xf numFmtId="164" fontId="61" fillId="0" borderId="102" xfId="0" applyNumberFormat="1" applyFont="1" applyBorder="1" applyAlignment="1">
      <alignment horizontal="center"/>
    </xf>
    <xf numFmtId="0" fontId="17" fillId="0" borderId="62" xfId="0" applyFont="1" applyBorder="1" applyAlignment="1">
      <alignment vertical="center" wrapText="1"/>
    </xf>
    <xf numFmtId="14" fontId="17" fillId="0" borderId="62" xfId="0" applyNumberFormat="1" applyFont="1" applyBorder="1" applyAlignment="1">
      <alignment horizontal="center" vertical="center" wrapText="1"/>
    </xf>
    <xf numFmtId="164" fontId="17" fillId="0" borderId="62" xfId="0" applyNumberFormat="1" applyFont="1" applyBorder="1" applyAlignment="1">
      <alignment horizontal="center" vertical="center" wrapText="1"/>
    </xf>
    <xf numFmtId="0" fontId="24" fillId="0" borderId="62" xfId="0" applyFont="1" applyBorder="1" applyAlignment="1">
      <alignment vertical="center" wrapText="1"/>
    </xf>
    <xf numFmtId="14" fontId="24" fillId="0" borderId="62"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0" fontId="37" fillId="0" borderId="0" xfId="2" applyFont="1" applyFill="1" applyAlignment="1">
      <alignment horizontal="left" vertical="top" indent="1"/>
    </xf>
    <xf numFmtId="0" fontId="0" fillId="0" borderId="0" xfId="0" applyAlignment="1">
      <alignment horizontal="left" wrapText="1"/>
    </xf>
    <xf numFmtId="0" fontId="57" fillId="0" borderId="31" xfId="0" applyFont="1" applyBorder="1" applyAlignment="1">
      <alignment vertical="top" wrapText="1"/>
    </xf>
    <xf numFmtId="0" fontId="0" fillId="0" borderId="31" xfId="3" applyNumberFormat="1" applyFont="1" applyBorder="1" applyAlignment="1">
      <alignment horizontal="center" vertical="center" wrapText="1"/>
    </xf>
    <xf numFmtId="0" fontId="0" fillId="0" borderId="38" xfId="0" applyBorder="1" applyAlignment="1">
      <alignment horizontal="left" vertical="top" wrapText="1"/>
    </xf>
    <xf numFmtId="0" fontId="57" fillId="0" borderId="31" xfId="0" applyFont="1" applyBorder="1" applyAlignment="1">
      <alignment horizontal="left" vertical="top" wrapText="1"/>
    </xf>
    <xf numFmtId="0" fontId="0" fillId="0" borderId="31" xfId="0" applyNumberFormat="1" applyBorder="1" applyAlignment="1">
      <alignment horizontal="center" vertical="center" wrapText="1"/>
    </xf>
    <xf numFmtId="0" fontId="57" fillId="0" borderId="0" xfId="0" applyFont="1" applyAlignment="1">
      <alignment wrapText="1"/>
    </xf>
    <xf numFmtId="0" fontId="0" fillId="0" borderId="0" xfId="0" applyBorder="1" applyAlignment="1">
      <alignment wrapText="1"/>
    </xf>
    <xf numFmtId="43" fontId="0" fillId="0" borderId="38" xfId="3" applyFont="1" applyBorder="1" applyAlignment="1">
      <alignment wrapText="1"/>
    </xf>
    <xf numFmtId="0" fontId="0" fillId="0" borderId="37" xfId="0" applyBorder="1" applyAlignment="1">
      <alignment wrapText="1"/>
    </xf>
    <xf numFmtId="0" fontId="0" fillId="0" borderId="38" xfId="0" applyBorder="1" applyAlignment="1">
      <alignment wrapText="1"/>
    </xf>
    <xf numFmtId="0" fontId="0" fillId="0" borderId="31" xfId="3" applyNumberFormat="1" applyFont="1" applyBorder="1" applyAlignment="1">
      <alignment horizontal="left" wrapText="1"/>
    </xf>
    <xf numFmtId="0" fontId="0" fillId="0" borderId="38" xfId="3" applyNumberFormat="1" applyFont="1" applyBorder="1" applyAlignment="1">
      <alignment horizontal="left" wrapText="1"/>
    </xf>
    <xf numFmtId="0" fontId="1" fillId="0" borderId="33" xfId="0" applyFont="1" applyBorder="1" applyAlignment="1">
      <alignment horizontal="left" vertical="center" wrapText="1"/>
    </xf>
    <xf numFmtId="0" fontId="0" fillId="0" borderId="33" xfId="0" applyFont="1" applyBorder="1" applyAlignment="1">
      <alignment horizontal="left" wrapText="1"/>
    </xf>
    <xf numFmtId="0" fontId="0" fillId="0" borderId="38" xfId="0" applyBorder="1" applyAlignment="1">
      <alignment horizontal="left" vertical="center" wrapText="1"/>
    </xf>
    <xf numFmtId="0" fontId="0" fillId="0" borderId="31" xfId="0" applyBorder="1" applyAlignment="1">
      <alignment horizontal="left" wrapText="1"/>
    </xf>
    <xf numFmtId="43" fontId="0" fillId="0" borderId="31" xfId="3" applyFont="1" applyBorder="1" applyAlignment="1">
      <alignment horizontal="left" wrapText="1"/>
    </xf>
    <xf numFmtId="0" fontId="0" fillId="0" borderId="38" xfId="0" applyBorder="1" applyAlignment="1">
      <alignment horizontal="left" wrapText="1"/>
    </xf>
    <xf numFmtId="0" fontId="0" fillId="27" borderId="0" xfId="0" applyFont="1" applyFill="1" applyAlignment="1">
      <alignment horizontal="left" vertical="center"/>
    </xf>
    <xf numFmtId="0" fontId="0" fillId="27" borderId="0" xfId="0" applyFont="1" applyFill="1" applyAlignment="1">
      <alignment wrapText="1"/>
    </xf>
    <xf numFmtId="0" fontId="0" fillId="27" borderId="0" xfId="0" applyFont="1" applyFill="1" applyAlignment="1">
      <alignment horizontal="center" vertical="center"/>
    </xf>
    <xf numFmtId="0" fontId="0" fillId="0" borderId="0" xfId="0" applyFont="1" applyAlignment="1">
      <alignment horizontal="left" vertical="center"/>
    </xf>
    <xf numFmtId="0" fontId="0" fillId="0" borderId="0" xfId="0" applyFont="1" applyAlignment="1">
      <alignment wrapText="1"/>
    </xf>
    <xf numFmtId="0" fontId="0" fillId="0" borderId="0" xfId="0" applyFont="1" applyAlignment="1">
      <alignment horizontal="center" vertical="center"/>
    </xf>
    <xf numFmtId="0" fontId="57" fillId="27" borderId="0" xfId="0" applyFont="1" applyFill="1"/>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8" xfId="0" applyFont="1" applyFill="1" applyBorder="1" applyAlignment="1">
      <alignment vertical="top" wrapText="1"/>
    </xf>
    <xf numFmtId="44" fontId="0" fillId="0" borderId="39" xfId="1" applyNumberFormat="1" applyFont="1" applyFill="1" applyBorder="1" applyAlignment="1">
      <alignment wrapText="1"/>
    </xf>
    <xf numFmtId="44" fontId="0" fillId="27" borderId="0" xfId="1" applyNumberFormat="1" applyFont="1" applyFill="1"/>
    <xf numFmtId="44" fontId="0" fillId="0" borderId="0" xfId="1" applyNumberFormat="1" applyFont="1"/>
    <xf numFmtId="0" fontId="0" fillId="0" borderId="31" xfId="1" applyNumberFormat="1" applyFont="1" applyFill="1" applyBorder="1" applyAlignment="1">
      <alignment horizontal="center" vertical="center" wrapText="1"/>
    </xf>
    <xf numFmtId="44" fontId="0" fillId="28" borderId="31" xfId="1" applyFont="1" applyFill="1" applyBorder="1" applyAlignment="1">
      <alignment wrapText="1"/>
    </xf>
    <xf numFmtId="0" fontId="0" fillId="0" borderId="31"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98" xfId="0" applyFont="1" applyBorder="1" applyAlignment="1">
      <alignment horizontal="center" vertical="center" wrapText="1"/>
    </xf>
    <xf numFmtId="0" fontId="0" fillId="0" borderId="98" xfId="0" applyFont="1" applyBorder="1" applyAlignment="1">
      <alignment vertical="top" wrapText="1"/>
    </xf>
    <xf numFmtId="44" fontId="0" fillId="0" borderId="98" xfId="1" applyNumberFormat="1" applyFont="1" applyBorder="1" applyAlignment="1">
      <alignment wrapText="1"/>
    </xf>
    <xf numFmtId="44" fontId="0" fillId="0" borderId="97" xfId="1" applyNumberFormat="1" applyFont="1" applyBorder="1" applyAlignment="1">
      <alignment wrapText="1"/>
    </xf>
    <xf numFmtId="44" fontId="0" fillId="0" borderId="99" xfId="1" applyNumberFormat="1" applyFont="1" applyBorder="1" applyAlignment="1">
      <alignment wrapText="1"/>
    </xf>
    <xf numFmtId="0" fontId="0" fillId="0" borderId="114" xfId="0" applyFont="1" applyBorder="1" applyAlignment="1">
      <alignment horizontal="center" vertical="center" wrapText="1"/>
    </xf>
    <xf numFmtId="0" fontId="0" fillId="0" borderId="114" xfId="0" applyFont="1" applyBorder="1" applyAlignment="1">
      <alignment vertical="top" wrapText="1"/>
    </xf>
    <xf numFmtId="44" fontId="0" fillId="0" borderId="114" xfId="1" applyNumberFormat="1" applyFont="1" applyBorder="1" applyAlignment="1">
      <alignment wrapText="1"/>
    </xf>
    <xf numFmtId="44" fontId="0" fillId="0" borderId="115" xfId="1" applyNumberFormat="1" applyFont="1" applyBorder="1" applyAlignment="1">
      <alignment wrapText="1"/>
    </xf>
    <xf numFmtId="0" fontId="0" fillId="0" borderId="0" xfId="0" applyFont="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vertical="center"/>
    </xf>
    <xf numFmtId="44" fontId="0" fillId="0" borderId="0" xfId="1" applyNumberFormat="1" applyFont="1" applyBorder="1" applyAlignment="1">
      <alignment wrapText="1"/>
    </xf>
    <xf numFmtId="44" fontId="0" fillId="0" borderId="0" xfId="1" applyNumberFormat="1" applyFont="1" applyBorder="1"/>
    <xf numFmtId="0" fontId="0" fillId="29" borderId="93" xfId="0" applyFont="1" applyFill="1" applyBorder="1" applyAlignment="1">
      <alignment horizontal="center" vertical="center" wrapText="1"/>
    </xf>
    <xf numFmtId="0" fontId="0" fillId="29" borderId="98" xfId="0" applyFont="1" applyFill="1" applyBorder="1" applyAlignment="1">
      <alignment horizontal="center" vertical="center" wrapText="1"/>
    </xf>
    <xf numFmtId="0" fontId="0" fillId="29" borderId="98" xfId="0" applyFont="1" applyFill="1" applyBorder="1" applyAlignment="1">
      <alignment vertical="top" wrapText="1"/>
    </xf>
    <xf numFmtId="44" fontId="0" fillId="29" borderId="98" xfId="1" applyNumberFormat="1" applyFont="1" applyFill="1" applyBorder="1" applyAlignment="1">
      <alignment wrapText="1"/>
    </xf>
    <xf numFmtId="44" fontId="0" fillId="29" borderId="99" xfId="1" applyNumberFormat="1" applyFont="1" applyFill="1" applyBorder="1" applyAlignment="1">
      <alignment wrapText="1"/>
    </xf>
    <xf numFmtId="0" fontId="0" fillId="29" borderId="35" xfId="0" applyFont="1" applyFill="1" applyBorder="1" applyAlignment="1">
      <alignment horizontal="center" vertical="center" wrapText="1"/>
    </xf>
    <xf numFmtId="0" fontId="0" fillId="29" borderId="31" xfId="0" applyFont="1" applyFill="1" applyBorder="1" applyAlignment="1">
      <alignment horizontal="center" vertical="center" wrapText="1"/>
    </xf>
    <xf numFmtId="0" fontId="0" fillId="29" borderId="31" xfId="0" applyFont="1" applyFill="1" applyBorder="1" applyAlignment="1">
      <alignment vertical="top" wrapText="1"/>
    </xf>
    <xf numFmtId="44" fontId="0" fillId="29" borderId="31" xfId="1" applyNumberFormat="1" applyFont="1" applyFill="1" applyBorder="1" applyAlignment="1">
      <alignment wrapText="1"/>
    </xf>
    <xf numFmtId="44" fontId="0" fillId="29" borderId="97" xfId="1" applyNumberFormat="1" applyFont="1" applyFill="1" applyBorder="1" applyAlignment="1">
      <alignment wrapText="1"/>
    </xf>
    <xf numFmtId="0" fontId="0" fillId="0" borderId="35" xfId="0" applyFill="1" applyBorder="1" applyAlignment="1">
      <alignment horizontal="center" vertical="center" wrapText="1"/>
    </xf>
    <xf numFmtId="0" fontId="2" fillId="0" borderId="31" xfId="0" applyFont="1" applyBorder="1" applyAlignment="1">
      <alignment vertical="top" wrapText="1"/>
    </xf>
    <xf numFmtId="0" fontId="2" fillId="0" borderId="31" xfId="0" applyFont="1" applyBorder="1" applyAlignment="1">
      <alignment horizontal="center" vertical="center" wrapText="1"/>
    </xf>
    <xf numFmtId="0" fontId="2" fillId="0" borderId="38" xfId="0" applyFont="1" applyBorder="1" applyAlignment="1">
      <alignment vertical="top" wrapText="1"/>
    </xf>
    <xf numFmtId="0" fontId="2" fillId="0" borderId="38" xfId="0" applyFont="1" applyBorder="1" applyAlignment="1">
      <alignment horizontal="center" vertical="center" wrapText="1"/>
    </xf>
    <xf numFmtId="0" fontId="2" fillId="0" borderId="31" xfId="0" applyFont="1" applyBorder="1" applyAlignment="1">
      <alignment horizontal="left" vertical="top" wrapText="1"/>
    </xf>
    <xf numFmtId="0" fontId="2" fillId="0" borderId="38" xfId="0" applyFont="1" applyBorder="1" applyAlignment="1">
      <alignment horizontal="left" vertical="top" wrapText="1"/>
    </xf>
    <xf numFmtId="0" fontId="2" fillId="0" borderId="1" xfId="0" applyFont="1" applyBorder="1" applyAlignment="1">
      <alignment wrapText="1"/>
    </xf>
    <xf numFmtId="0" fontId="2" fillId="0" borderId="1" xfId="0" applyFont="1" applyBorder="1" applyAlignment="1">
      <alignment horizontal="left" wrapText="1"/>
    </xf>
    <xf numFmtId="0" fontId="2" fillId="0" borderId="23" xfId="0" applyFont="1" applyBorder="1" applyAlignment="1">
      <alignment wrapText="1"/>
    </xf>
    <xf numFmtId="0" fontId="2" fillId="0" borderId="23" xfId="0" applyFont="1" applyBorder="1" applyAlignment="1">
      <alignment horizontal="left" wrapText="1"/>
    </xf>
    <xf numFmtId="0" fontId="1" fillId="26" borderId="4" xfId="0" applyFont="1" applyFill="1" applyBorder="1" applyAlignment="1">
      <alignment vertical="center" wrapText="1"/>
    </xf>
    <xf numFmtId="0" fontId="0" fillId="26" borderId="25" xfId="0" applyFill="1" applyBorder="1" applyAlignment="1">
      <alignment horizontal="left" vertical="center" wrapText="1"/>
    </xf>
    <xf numFmtId="0" fontId="1" fillId="0" borderId="0" xfId="0" applyFont="1" applyBorder="1" applyAlignment="1">
      <alignment vertical="center" wrapText="1"/>
    </xf>
    <xf numFmtId="0" fontId="1" fillId="26" borderId="15" xfId="0" applyFont="1" applyFill="1" applyBorder="1" applyAlignment="1">
      <alignment vertical="center" wrapText="1"/>
    </xf>
    <xf numFmtId="0" fontId="0" fillId="26" borderId="0" xfId="0" applyFill="1" applyAlignment="1">
      <alignment horizontal="left" vertical="center" wrapText="1"/>
    </xf>
    <xf numFmtId="0" fontId="1" fillId="0" borderId="16" xfId="0" applyFont="1" applyBorder="1" applyAlignment="1">
      <alignment horizontal="left" vertical="top" wrapText="1"/>
    </xf>
    <xf numFmtId="0" fontId="0" fillId="0" borderId="116" xfId="0" applyBorder="1" applyAlignment="1">
      <alignment vertical="center" wrapText="1"/>
    </xf>
    <xf numFmtId="0" fontId="0" fillId="0" borderId="22" xfId="0" applyBorder="1" applyAlignment="1">
      <alignment vertical="center" wrapText="1"/>
    </xf>
    <xf numFmtId="0" fontId="3" fillId="26" borderId="13" xfId="0" applyFont="1" applyFill="1" applyBorder="1" applyAlignment="1">
      <alignment horizontal="left" vertical="top" wrapText="1"/>
    </xf>
    <xf numFmtId="0" fontId="2" fillId="26" borderId="1" xfId="0" applyFont="1" applyFill="1" applyBorder="1" applyAlignment="1">
      <alignment vertical="top" wrapText="1"/>
    </xf>
    <xf numFmtId="0" fontId="0" fillId="26" borderId="1" xfId="0" applyFill="1" applyBorder="1" applyAlignment="1">
      <alignment vertical="top" wrapText="1"/>
    </xf>
    <xf numFmtId="0" fontId="0" fillId="26" borderId="11" xfId="0" applyFill="1" applyBorder="1" applyAlignment="1">
      <alignment vertical="center" wrapText="1"/>
    </xf>
    <xf numFmtId="0" fontId="3" fillId="26" borderId="22" xfId="0" applyFont="1" applyFill="1" applyBorder="1" applyAlignment="1">
      <alignment horizontal="left" vertical="top" wrapText="1"/>
    </xf>
    <xf numFmtId="0" fontId="2" fillId="26" borderId="23" xfId="0" applyFont="1" applyFill="1" applyBorder="1" applyAlignment="1">
      <alignment vertical="top" wrapText="1"/>
    </xf>
    <xf numFmtId="0" fontId="0" fillId="26" borderId="23" xfId="0" applyFill="1" applyBorder="1" applyAlignment="1">
      <alignment vertical="top" wrapText="1"/>
    </xf>
    <xf numFmtId="0" fontId="0" fillId="26" borderId="24" xfId="0" applyFill="1" applyBorder="1" applyAlignment="1">
      <alignment vertical="center" wrapText="1"/>
    </xf>
    <xf numFmtId="44" fontId="0" fillId="0" borderId="0" xfId="1" applyFont="1" applyFill="1" applyBorder="1" applyAlignment="1">
      <alignment wrapText="1"/>
    </xf>
    <xf numFmtId="44" fontId="0" fillId="0" borderId="0" xfId="1" applyFont="1" applyBorder="1" applyAlignment="1">
      <alignment wrapText="1"/>
    </xf>
    <xf numFmtId="44" fontId="0" fillId="28" borderId="38" xfId="1" applyFont="1" applyFill="1" applyBorder="1" applyAlignment="1">
      <alignment wrapText="1"/>
    </xf>
    <xf numFmtId="44" fontId="0" fillId="17" borderId="36" xfId="1" applyFont="1" applyFill="1" applyBorder="1" applyAlignment="1">
      <alignment wrapText="1"/>
    </xf>
    <xf numFmtId="44" fontId="0" fillId="17" borderId="0" xfId="1" applyFont="1" applyFill="1"/>
    <xf numFmtId="44" fontId="0" fillId="17" borderId="31" xfId="1" applyFont="1" applyFill="1" applyBorder="1" applyAlignment="1">
      <alignment wrapText="1"/>
    </xf>
    <xf numFmtId="44" fontId="0" fillId="17" borderId="38" xfId="1" applyFont="1" applyFill="1" applyBorder="1" applyAlignment="1">
      <alignment wrapText="1"/>
    </xf>
    <xf numFmtId="44" fontId="0" fillId="0" borderId="0" xfId="1" applyFont="1" applyBorder="1"/>
    <xf numFmtId="44" fontId="0" fillId="0" borderId="0" xfId="1" applyFont="1" applyFill="1" applyBorder="1"/>
    <xf numFmtId="44" fontId="0" fillId="17" borderId="39" xfId="1" applyFont="1" applyFill="1" applyBorder="1" applyAlignment="1">
      <alignment wrapText="1"/>
    </xf>
    <xf numFmtId="0" fontId="62" fillId="26" borderId="33" xfId="0" applyFont="1" applyFill="1" applyBorder="1" applyAlignment="1">
      <alignment horizontal="center" vertical="center" wrapText="1"/>
    </xf>
    <xf numFmtId="0" fontId="62" fillId="26" borderId="34" xfId="0" applyFont="1" applyFill="1" applyBorder="1" applyAlignment="1">
      <alignment horizontal="center" vertical="center" wrapText="1"/>
    </xf>
    <xf numFmtId="44" fontId="0" fillId="29" borderId="117" xfId="1" applyNumberFormat="1" applyFont="1" applyFill="1" applyBorder="1" applyAlignment="1">
      <alignment wrapText="1"/>
    </xf>
    <xf numFmtId="44" fontId="0" fillId="0" borderId="117" xfId="1" applyNumberFormat="1" applyFont="1" applyBorder="1" applyAlignment="1">
      <alignment wrapText="1"/>
    </xf>
    <xf numFmtId="44" fontId="0" fillId="29" borderId="36" xfId="1" applyNumberFormat="1" applyFont="1" applyFill="1" applyBorder="1" applyAlignment="1">
      <alignment wrapText="1"/>
    </xf>
    <xf numFmtId="44" fontId="0" fillId="0" borderId="36" xfId="1" applyNumberFormat="1" applyFont="1" applyBorder="1" applyAlignment="1">
      <alignment wrapText="1"/>
    </xf>
    <xf numFmtId="44" fontId="0" fillId="24" borderId="36" xfId="1" applyNumberFormat="1" applyFont="1" applyFill="1" applyBorder="1" applyAlignment="1">
      <alignment wrapText="1"/>
    </xf>
    <xf numFmtId="0" fontId="62" fillId="26" borderId="29" xfId="0" applyFont="1" applyFill="1" applyBorder="1" applyAlignment="1">
      <alignment horizontal="center" vertical="center" wrapText="1"/>
    </xf>
    <xf numFmtId="0" fontId="62" fillId="26" borderId="118" xfId="0" applyFont="1" applyFill="1" applyBorder="1" applyAlignment="1">
      <alignment horizontal="center" vertical="center" wrapText="1"/>
    </xf>
    <xf numFmtId="0" fontId="62" fillId="26" borderId="120" xfId="0" applyFont="1" applyFill="1" applyBorder="1" applyAlignment="1">
      <alignment horizontal="center" vertical="center" wrapText="1"/>
    </xf>
    <xf numFmtId="44" fontId="0" fillId="17" borderId="0" xfId="1" applyFont="1" applyFill="1" applyBorder="1" applyAlignment="1">
      <alignment wrapText="1"/>
    </xf>
    <xf numFmtId="44" fontId="0" fillId="17" borderId="0" xfId="1" applyFont="1" applyFill="1" applyBorder="1"/>
    <xf numFmtId="44" fontId="0" fillId="17" borderId="31" xfId="1" applyNumberFormat="1" applyFont="1" applyFill="1" applyBorder="1" applyAlignment="1">
      <alignment wrapText="1"/>
    </xf>
    <xf numFmtId="44" fontId="0" fillId="30" borderId="31" xfId="1" applyNumberFormat="1" applyFont="1" applyFill="1" applyBorder="1" applyAlignment="1">
      <alignment wrapText="1"/>
    </xf>
    <xf numFmtId="44" fontId="0" fillId="17" borderId="98" xfId="1" applyNumberFormat="1" applyFont="1" applyFill="1" applyBorder="1" applyAlignment="1">
      <alignment wrapText="1"/>
    </xf>
    <xf numFmtId="44" fontId="0" fillId="17" borderId="36" xfId="1" applyNumberFormat="1" applyFont="1" applyFill="1" applyBorder="1" applyAlignment="1">
      <alignment wrapText="1"/>
    </xf>
    <xf numFmtId="44" fontId="0" fillId="17" borderId="117" xfId="1" applyNumberFormat="1" applyFont="1" applyFill="1" applyBorder="1" applyAlignment="1">
      <alignment wrapText="1"/>
    </xf>
    <xf numFmtId="44" fontId="0" fillId="30" borderId="36" xfId="1" applyNumberFormat="1" applyFont="1" applyFill="1" applyBorder="1" applyAlignment="1">
      <alignment wrapText="1"/>
    </xf>
    <xf numFmtId="44" fontId="0" fillId="17" borderId="38" xfId="1" applyNumberFormat="1" applyFont="1" applyFill="1" applyBorder="1" applyAlignment="1">
      <alignment wrapText="1"/>
    </xf>
    <xf numFmtId="44" fontId="0" fillId="17" borderId="39" xfId="1" applyNumberFormat="1" applyFont="1" applyFill="1" applyBorder="1" applyAlignment="1">
      <alignment wrapText="1"/>
    </xf>
    <xf numFmtId="44" fontId="14" fillId="17" borderId="31" xfId="1" applyNumberFormat="1" applyFont="1" applyFill="1" applyBorder="1" applyAlignment="1">
      <alignment wrapText="1"/>
    </xf>
    <xf numFmtId="44" fontId="14" fillId="17" borderId="0" xfId="1" applyFont="1" applyFill="1"/>
    <xf numFmtId="44" fontId="14" fillId="17" borderId="38" xfId="1" applyNumberFormat="1" applyFont="1" applyFill="1" applyBorder="1" applyAlignment="1">
      <alignment wrapText="1"/>
    </xf>
    <xf numFmtId="44" fontId="14" fillId="17" borderId="31" xfId="1" applyFont="1" applyFill="1" applyBorder="1" applyAlignment="1">
      <alignment wrapText="1"/>
    </xf>
    <xf numFmtId="44" fontId="14" fillId="17" borderId="38" xfId="1" applyFont="1" applyFill="1" applyBorder="1" applyAlignment="1">
      <alignment wrapText="1"/>
    </xf>
    <xf numFmtId="44" fontId="14" fillId="17" borderId="36" xfId="1" applyNumberFormat="1" applyFont="1" applyFill="1" applyBorder="1" applyAlignment="1">
      <alignment wrapText="1"/>
    </xf>
    <xf numFmtId="44" fontId="14" fillId="17" borderId="36" xfId="1" applyFont="1" applyFill="1" applyBorder="1" applyAlignment="1">
      <alignment wrapText="1"/>
    </xf>
    <xf numFmtId="44" fontId="12" fillId="17" borderId="33" xfId="1" applyFont="1" applyFill="1" applyBorder="1" applyAlignment="1">
      <alignment wrapText="1"/>
    </xf>
    <xf numFmtId="44" fontId="0" fillId="17" borderId="33" xfId="1" applyFont="1" applyFill="1" applyBorder="1" applyAlignment="1">
      <alignment wrapText="1"/>
    </xf>
    <xf numFmtId="44" fontId="0" fillId="17" borderId="33" xfId="1" applyNumberFormat="1" applyFont="1" applyFill="1" applyBorder="1" applyAlignment="1">
      <alignment wrapText="1"/>
    </xf>
    <xf numFmtId="44" fontId="12" fillId="17" borderId="33" xfId="1" applyNumberFormat="1" applyFont="1" applyFill="1" applyBorder="1" applyAlignment="1">
      <alignment wrapText="1"/>
    </xf>
    <xf numFmtId="44" fontId="0" fillId="17" borderId="34" xfId="1" applyFont="1" applyFill="1" applyBorder="1" applyAlignment="1">
      <alignment wrapText="1"/>
    </xf>
    <xf numFmtId="44" fontId="12" fillId="17" borderId="34" xfId="1" applyFont="1" applyFill="1" applyBorder="1" applyAlignment="1">
      <alignment wrapText="1"/>
    </xf>
    <xf numFmtId="44" fontId="0" fillId="31" borderId="0" xfId="1" applyNumberFormat="1" applyFont="1" applyFill="1"/>
    <xf numFmtId="44" fontId="0" fillId="17" borderId="0" xfId="1" applyNumberFormat="1" applyFont="1" applyFill="1"/>
    <xf numFmtId="44" fontId="0" fillId="30" borderId="117" xfId="1" applyNumberFormat="1" applyFont="1" applyFill="1" applyBorder="1" applyAlignment="1">
      <alignment wrapText="1"/>
    </xf>
    <xf numFmtId="44" fontId="0" fillId="30" borderId="39" xfId="1" applyNumberFormat="1" applyFont="1" applyFill="1" applyBorder="1" applyAlignment="1">
      <alignment wrapText="1"/>
    </xf>
    <xf numFmtId="44" fontId="0" fillId="17" borderId="119" xfId="1" applyNumberFormat="1" applyFont="1" applyFill="1" applyBorder="1" applyAlignment="1">
      <alignment wrapText="1"/>
    </xf>
    <xf numFmtId="44" fontId="0" fillId="17" borderId="0" xfId="1" applyFont="1" applyFill="1" applyAlignment="1">
      <alignment wrapText="1"/>
    </xf>
    <xf numFmtId="44" fontId="0" fillId="30" borderId="98" xfId="1" applyNumberFormat="1" applyFont="1" applyFill="1" applyBorder="1" applyAlignment="1">
      <alignment wrapText="1"/>
    </xf>
    <xf numFmtId="44" fontId="0" fillId="30" borderId="38" xfId="1" applyNumberFormat="1" applyFont="1" applyFill="1" applyBorder="1" applyAlignment="1">
      <alignment wrapText="1"/>
    </xf>
    <xf numFmtId="44" fontId="0" fillId="17" borderId="114" xfId="1" applyNumberFormat="1" applyFont="1" applyFill="1" applyBorder="1" applyAlignment="1">
      <alignment wrapText="1"/>
    </xf>
    <xf numFmtId="0" fontId="51" fillId="11" borderId="0" xfId="0" applyFont="1" applyFill="1" applyAlignment="1">
      <alignment vertical="center" wrapText="1"/>
    </xf>
    <xf numFmtId="44" fontId="14" fillId="0" borderId="36" xfId="1" applyFont="1" applyFill="1" applyBorder="1" applyAlignment="1">
      <alignment wrapText="1"/>
    </xf>
    <xf numFmtId="44" fontId="14" fillId="0" borderId="38" xfId="1" applyFont="1" applyFill="1" applyBorder="1" applyAlignment="1">
      <alignment wrapText="1"/>
    </xf>
    <xf numFmtId="44" fontId="14" fillId="0" borderId="0" xfId="1" applyFont="1" applyFill="1" applyBorder="1"/>
    <xf numFmtId="44" fontId="14" fillId="0" borderId="39" xfId="1" applyFont="1" applyFill="1" applyBorder="1" applyAlignment="1">
      <alignment wrapText="1"/>
    </xf>
    <xf numFmtId="44" fontId="0" fillId="0" borderId="0" xfId="1" applyFont="1" applyFill="1"/>
    <xf numFmtId="44" fontId="14" fillId="0" borderId="31" xfId="1" applyNumberFormat="1" applyFont="1" applyFill="1" applyBorder="1" applyAlignment="1">
      <alignment wrapText="1"/>
    </xf>
    <xf numFmtId="44" fontId="14" fillId="0" borderId="38" xfId="1" applyNumberFormat="1" applyFont="1" applyFill="1" applyBorder="1" applyAlignment="1">
      <alignment wrapText="1"/>
    </xf>
    <xf numFmtId="44" fontId="14" fillId="0" borderId="36" xfId="1" applyNumberFormat="1" applyFont="1" applyFill="1" applyBorder="1" applyAlignment="1">
      <alignment wrapText="1"/>
    </xf>
    <xf numFmtId="44" fontId="14" fillId="0" borderId="0" xfId="1" applyFont="1" applyFill="1"/>
    <xf numFmtId="44" fontId="14" fillId="0" borderId="33" xfId="1" applyNumberFormat="1" applyFont="1" applyFill="1" applyBorder="1" applyAlignment="1">
      <alignment wrapText="1"/>
    </xf>
    <xf numFmtId="44" fontId="14" fillId="0" borderId="33" xfId="1" applyFont="1" applyFill="1" applyBorder="1" applyAlignment="1">
      <alignment wrapText="1"/>
    </xf>
    <xf numFmtId="44" fontId="14" fillId="0" borderId="0" xfId="1" applyFont="1" applyFill="1" applyAlignment="1">
      <alignment wrapText="1"/>
    </xf>
    <xf numFmtId="0" fontId="14" fillId="0" borderId="0" xfId="0" applyFont="1" applyFill="1" applyAlignment="1">
      <alignment wrapText="1"/>
    </xf>
    <xf numFmtId="44" fontId="14" fillId="0" borderId="39" xfId="1" applyNumberFormat="1" applyFont="1" applyFill="1" applyBorder="1" applyAlignment="1">
      <alignment wrapText="1"/>
    </xf>
    <xf numFmtId="44" fontId="14" fillId="0" borderId="98" xfId="1" applyNumberFormat="1" applyFont="1" applyFill="1" applyBorder="1" applyAlignment="1">
      <alignment wrapText="1"/>
    </xf>
    <xf numFmtId="44" fontId="0" fillId="27" borderId="31" xfId="1" applyFont="1" applyFill="1" applyBorder="1" applyAlignment="1">
      <alignment wrapText="1"/>
    </xf>
    <xf numFmtId="0" fontId="0" fillId="0" borderId="0" xfId="0" applyFont="1" applyFill="1" applyAlignment="1">
      <alignment horizontal="left" vertical="center"/>
    </xf>
    <xf numFmtId="44" fontId="0" fillId="0" borderId="0" xfId="1" applyNumberFormat="1" applyFont="1" applyFill="1"/>
    <xf numFmtId="44" fontId="0" fillId="0" borderId="0" xfId="1" applyNumberFormat="1" applyFont="1" applyFill="1" applyBorder="1"/>
    <xf numFmtId="0" fontId="0" fillId="0" borderId="0" xfId="0" applyAlignment="1">
      <alignment horizontal="left" vertical="top" wrapText="1" indent="2"/>
    </xf>
    <xf numFmtId="0" fontId="0" fillId="0" borderId="0" xfId="0" applyAlignment="1">
      <alignment horizontal="left" wrapText="1" indent="2"/>
    </xf>
    <xf numFmtId="0" fontId="42" fillId="18" borderId="78" xfId="0" applyFont="1" applyFill="1" applyBorder="1" applyAlignment="1">
      <alignment horizontal="center" vertical="center" wrapText="1"/>
    </xf>
    <xf numFmtId="0" fontId="42" fillId="18" borderId="79" xfId="0" applyFont="1" applyFill="1" applyBorder="1" applyAlignment="1">
      <alignment horizontal="center" vertical="center" wrapText="1"/>
    </xf>
    <xf numFmtId="0" fontId="42" fillId="18" borderId="80" xfId="0" applyFont="1" applyFill="1" applyBorder="1" applyAlignment="1">
      <alignment horizontal="center" vertical="center" wrapText="1"/>
    </xf>
    <xf numFmtId="0" fontId="42" fillId="18" borderId="76" xfId="0" applyFont="1" applyFill="1" applyBorder="1" applyAlignment="1">
      <alignment horizontal="center" vertical="center" wrapText="1"/>
    </xf>
    <xf numFmtId="0" fontId="42" fillId="18" borderId="0" xfId="0" applyFont="1" applyFill="1" applyBorder="1" applyAlignment="1">
      <alignment horizontal="center" vertical="center" wrapText="1"/>
    </xf>
    <xf numFmtId="0" fontId="42" fillId="18" borderId="81" xfId="0" applyFont="1" applyFill="1" applyBorder="1" applyAlignment="1">
      <alignment horizontal="center" vertical="center" wrapText="1"/>
    </xf>
    <xf numFmtId="0" fontId="42" fillId="17" borderId="0" xfId="0" applyFont="1" applyFill="1" applyAlignment="1">
      <alignment horizontal="center" wrapText="1"/>
    </xf>
    <xf numFmtId="0" fontId="42" fillId="15" borderId="77" xfId="0" applyFont="1" applyFill="1" applyBorder="1" applyAlignment="1">
      <alignment horizontal="center" vertical="center" wrapText="1"/>
    </xf>
    <xf numFmtId="0" fontId="42" fillId="16" borderId="0" xfId="0" applyFont="1" applyFill="1" applyAlignment="1">
      <alignment horizontal="center" wrapText="1"/>
    </xf>
    <xf numFmtId="0" fontId="13" fillId="22" borderId="95" xfId="0" applyFont="1" applyFill="1" applyBorder="1" applyAlignment="1">
      <alignment horizontal="center" vertical="center" wrapText="1"/>
    </xf>
    <xf numFmtId="0" fontId="0" fillId="0" borderId="90" xfId="0" applyBorder="1" applyAlignment="1">
      <alignment horizontal="center" wrapText="1"/>
    </xf>
    <xf numFmtId="0" fontId="0" fillId="0" borderId="0" xfId="0" applyAlignment="1">
      <alignment horizontal="center" wrapText="1"/>
    </xf>
    <xf numFmtId="0" fontId="24" fillId="0" borderId="62" xfId="0" applyFont="1" applyBorder="1" applyAlignment="1">
      <alignment horizontal="center" vertical="center" wrapText="1"/>
    </xf>
    <xf numFmtId="0" fontId="24" fillId="0" borderId="63" xfId="0" applyFont="1" applyBorder="1" applyAlignment="1">
      <alignment horizontal="center" vertical="center" wrapText="1"/>
    </xf>
    <xf numFmtId="0" fontId="0" fillId="0" borderId="0" xfId="0" applyAlignment="1">
      <alignment horizontal="left" wrapText="1"/>
    </xf>
    <xf numFmtId="0" fontId="17" fillId="0" borderId="90" xfId="0" applyFont="1" applyBorder="1" applyAlignment="1">
      <alignment horizontal="center" vertical="center" wrapText="1"/>
    </xf>
    <xf numFmtId="0" fontId="17" fillId="0" borderId="0" xfId="0" applyFont="1" applyAlignment="1">
      <alignment horizontal="center" vertical="center" wrapText="1"/>
    </xf>
    <xf numFmtId="0" fontId="16" fillId="0" borderId="37" xfId="0" applyFont="1" applyBorder="1" applyAlignment="1">
      <alignment horizontal="center" vertical="center" wrapText="1"/>
    </xf>
    <xf numFmtId="0" fontId="16" fillId="0" borderId="81" xfId="0" applyFont="1" applyBorder="1" applyAlignment="1">
      <alignment horizontal="center" vertical="center" wrapText="1"/>
    </xf>
    <xf numFmtId="44" fontId="17" fillId="9" borderId="36" xfId="1" applyFont="1" applyFill="1" applyBorder="1" applyAlignment="1">
      <alignment horizontal="center" vertical="center" wrapText="1"/>
    </xf>
    <xf numFmtId="44" fontId="17" fillId="9" borderId="35" xfId="1"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7" fillId="9" borderId="103" xfId="0" applyFont="1" applyFill="1" applyBorder="1" applyAlignment="1">
      <alignment horizontal="center" vertical="center" wrapText="1"/>
    </xf>
    <xf numFmtId="0" fontId="17" fillId="9" borderId="104"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61" xfId="0" applyFont="1" applyFill="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17" fillId="0" borderId="109" xfId="0" applyFont="1" applyBorder="1" applyAlignment="1">
      <alignment horizontal="center" vertical="center" wrapText="1"/>
    </xf>
    <xf numFmtId="0" fontId="17" fillId="0" borderId="110"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3" xfId="0" applyFont="1" applyBorder="1" applyAlignment="1">
      <alignment horizontal="center" vertical="center" wrapText="1"/>
    </xf>
    <xf numFmtId="0" fontId="21" fillId="0" borderId="109" xfId="0" applyFont="1" applyBorder="1" applyAlignment="1">
      <alignment horizontal="center" vertical="center" wrapText="1"/>
    </xf>
    <xf numFmtId="0" fontId="21" fillId="0" borderId="110"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95" xfId="0" applyFont="1" applyFill="1" applyBorder="1" applyAlignment="1">
      <alignment horizontal="center" vertical="center" wrapText="1"/>
    </xf>
    <xf numFmtId="0" fontId="15" fillId="3" borderId="108" xfId="0" applyFont="1" applyFill="1" applyBorder="1" applyAlignment="1">
      <alignment horizontal="center" vertical="center" wrapText="1"/>
    </xf>
    <xf numFmtId="0" fontId="17" fillId="0" borderId="105" xfId="0" applyFont="1" applyBorder="1" applyAlignment="1">
      <alignment horizontal="center" vertical="center" wrapText="1"/>
    </xf>
    <xf numFmtId="0" fontId="17" fillId="0" borderId="106"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01" xfId="0" applyFont="1" applyBorder="1" applyAlignment="1">
      <alignment horizontal="center" vertical="center" wrapText="1"/>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17" fillId="0" borderId="30" xfId="0" applyFont="1" applyBorder="1" applyAlignment="1">
      <alignment horizontal="center" vertical="center" wrapText="1"/>
    </xf>
    <xf numFmtId="0" fontId="16" fillId="6" borderId="31" xfId="0" applyFont="1" applyFill="1" applyBorder="1" applyAlignment="1">
      <alignment horizontal="center" vertical="center" wrapText="1"/>
    </xf>
    <xf numFmtId="44" fontId="21" fillId="0" borderId="36" xfId="1" applyFont="1" applyBorder="1" applyAlignment="1">
      <alignment horizontal="center" vertical="center" wrapText="1"/>
    </xf>
    <xf numFmtId="44" fontId="21" fillId="0" borderId="35" xfId="1" applyFont="1" applyBorder="1" applyAlignment="1">
      <alignment horizontal="center" vertical="center" wrapText="1"/>
    </xf>
    <xf numFmtId="8" fontId="21" fillId="0" borderId="36" xfId="0" applyNumberFormat="1" applyFont="1" applyBorder="1" applyAlignment="1">
      <alignment horizontal="center" vertical="center" wrapText="1"/>
    </xf>
    <xf numFmtId="8" fontId="21" fillId="0" borderId="103" xfId="0" applyNumberFormat="1" applyFont="1" applyBorder="1" applyAlignment="1">
      <alignment horizontal="center" vertical="center" wrapText="1"/>
    </xf>
    <xf numFmtId="8" fontId="21" fillId="0" borderId="104" xfId="0" applyNumberFormat="1" applyFont="1" applyBorder="1" applyAlignment="1">
      <alignment horizontal="center" vertical="center" wrapText="1"/>
    </xf>
    <xf numFmtId="0" fontId="15" fillId="3" borderId="61" xfId="0" applyFont="1" applyFill="1" applyBorder="1" applyAlignment="1">
      <alignment horizontal="center" vertical="center" wrapText="1"/>
    </xf>
    <xf numFmtId="0" fontId="24" fillId="0" borderId="31" xfId="0" applyFont="1" applyBorder="1" applyAlignment="1">
      <alignment horizontal="center" vertical="center" wrapText="1"/>
    </xf>
    <xf numFmtId="0" fontId="24" fillId="0" borderId="61" xfId="0" applyFont="1" applyBorder="1" applyAlignment="1">
      <alignment horizontal="center" vertical="center" wrapText="1"/>
    </xf>
    <xf numFmtId="0" fontId="15" fillId="3" borderId="36" xfId="0" applyFont="1" applyFill="1" applyBorder="1" applyAlignment="1">
      <alignment horizontal="center" vertical="center" wrapText="1"/>
    </xf>
    <xf numFmtId="0" fontId="15" fillId="3" borderId="103" xfId="0" applyFont="1" applyFill="1" applyBorder="1" applyAlignment="1">
      <alignment horizontal="center" vertical="center" wrapText="1"/>
    </xf>
    <xf numFmtId="0" fontId="15" fillId="3" borderId="104" xfId="0" applyFont="1" applyFill="1" applyBorder="1" applyAlignment="1">
      <alignment horizontal="center" vertical="center" wrapText="1"/>
    </xf>
    <xf numFmtId="0" fontId="17" fillId="0" borderId="107" xfId="0" applyFont="1" applyBorder="1" applyAlignment="1">
      <alignment horizontal="center" vertical="center" wrapText="1"/>
    </xf>
    <xf numFmtId="0" fontId="16" fillId="6" borderId="38" xfId="0" applyFont="1" applyFill="1" applyBorder="1" applyAlignment="1">
      <alignment horizontal="center" vertical="center" wrapText="1"/>
    </xf>
    <xf numFmtId="0" fontId="16" fillId="6" borderId="101"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17" fillId="6" borderId="103" xfId="0" applyFont="1" applyFill="1" applyBorder="1" applyAlignment="1">
      <alignment horizontal="center" vertical="center" wrapText="1"/>
    </xf>
    <xf numFmtId="0" fontId="17" fillId="6" borderId="104" xfId="0" applyFont="1" applyFill="1" applyBorder="1" applyAlignment="1">
      <alignment horizontal="center" vertical="center" wrapText="1"/>
    </xf>
    <xf numFmtId="0" fontId="21" fillId="0" borderId="31" xfId="0" applyFont="1" applyBorder="1" applyAlignment="1">
      <alignment horizontal="center" vertical="center" wrapText="1"/>
    </xf>
    <xf numFmtId="0" fontId="21" fillId="0" borderId="61"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106" xfId="0" applyFont="1" applyBorder="1" applyAlignment="1">
      <alignment horizontal="center" vertical="center" wrapText="1"/>
    </xf>
    <xf numFmtId="0" fontId="27" fillId="0" borderId="107" xfId="0" applyFont="1" applyBorder="1" applyAlignment="1">
      <alignment horizontal="center" vertical="center" wrapText="1"/>
    </xf>
    <xf numFmtId="44" fontId="27" fillId="0" borderId="36" xfId="1" applyFont="1" applyBorder="1" applyAlignment="1">
      <alignment horizontal="center" vertical="center" wrapText="1"/>
    </xf>
    <xf numFmtId="44" fontId="27" fillId="0" borderId="35" xfId="1" applyFont="1" applyBorder="1" applyAlignment="1">
      <alignment horizontal="center" vertical="center" wrapText="1"/>
    </xf>
    <xf numFmtId="164" fontId="24" fillId="0" borderId="31"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0" fontId="21" fillId="0" borderId="36" xfId="0" applyFont="1" applyBorder="1" applyAlignment="1">
      <alignment horizontal="center" vertical="center" wrapText="1"/>
    </xf>
    <xf numFmtId="0" fontId="21" fillId="0" borderId="104" xfId="0" applyFont="1" applyBorder="1" applyAlignment="1">
      <alignment horizontal="center" vertical="center" wrapText="1"/>
    </xf>
    <xf numFmtId="164" fontId="21" fillId="0" borderId="36" xfId="0" applyNumberFormat="1" applyFont="1" applyBorder="1" applyAlignment="1">
      <alignment horizontal="center" vertical="center" wrapText="1"/>
    </xf>
    <xf numFmtId="164" fontId="21" fillId="0" borderId="104" xfId="0" applyNumberFormat="1" applyFont="1" applyBorder="1" applyAlignment="1">
      <alignment horizontal="center" vertical="center" wrapText="1"/>
    </xf>
    <xf numFmtId="0" fontId="27" fillId="0" borderId="30" xfId="0" applyFont="1" applyBorder="1" applyAlignment="1">
      <alignment horizontal="center" vertical="center" wrapText="1"/>
    </xf>
    <xf numFmtId="164" fontId="21" fillId="0" borderId="31" xfId="0" applyNumberFormat="1" applyFont="1" applyBorder="1" applyAlignment="1">
      <alignment horizontal="center" vertical="center" wrapText="1"/>
    </xf>
    <xf numFmtId="164" fontId="21" fillId="0" borderId="61" xfId="0" applyNumberFormat="1" applyFont="1" applyBorder="1" applyAlignment="1">
      <alignment horizontal="center" vertical="center" wrapText="1"/>
    </xf>
    <xf numFmtId="164" fontId="21" fillId="0" borderId="36" xfId="0" applyNumberFormat="1" applyFont="1" applyBorder="1" applyAlignment="1">
      <alignment horizontal="center" vertical="center"/>
    </xf>
    <xf numFmtId="164" fontId="21" fillId="0" borderId="104" xfId="0" applyNumberFormat="1" applyFont="1" applyBorder="1" applyAlignment="1">
      <alignment horizontal="center" vertical="center"/>
    </xf>
    <xf numFmtId="44" fontId="17" fillId="0" borderId="36" xfId="1" applyFont="1" applyBorder="1" applyAlignment="1">
      <alignment horizontal="center" vertical="center" wrapText="1"/>
    </xf>
    <xf numFmtId="44" fontId="17" fillId="0" borderId="35" xfId="1" applyFont="1" applyBorder="1" applyAlignment="1">
      <alignment horizontal="center" vertical="center" wrapText="1"/>
    </xf>
    <xf numFmtId="8" fontId="17" fillId="8" borderId="36" xfId="0" applyNumberFormat="1" applyFont="1" applyFill="1" applyBorder="1" applyAlignment="1">
      <alignment horizontal="center" vertical="center" wrapText="1"/>
    </xf>
    <xf numFmtId="8" fontId="17" fillId="8" borderId="103" xfId="0" applyNumberFormat="1" applyFont="1" applyFill="1" applyBorder="1" applyAlignment="1">
      <alignment horizontal="center" vertical="center" wrapText="1"/>
    </xf>
    <xf numFmtId="8" fontId="17" fillId="8" borderId="104" xfId="0" applyNumberFormat="1" applyFont="1" applyFill="1" applyBorder="1" applyAlignment="1">
      <alignment horizontal="center" vertical="center" wrapText="1"/>
    </xf>
    <xf numFmtId="0" fontId="60" fillId="0" borderId="31" xfId="0" applyFont="1" applyBorder="1" applyAlignment="1">
      <alignment horizontal="center" vertical="center" wrapText="1"/>
    </xf>
    <xf numFmtId="0" fontId="60" fillId="0" borderId="61" xfId="0" applyFont="1" applyBorder="1" applyAlignment="1">
      <alignment horizontal="center" vertical="center" wrapText="1"/>
    </xf>
    <xf numFmtId="0" fontId="17" fillId="26" borderId="105" xfId="0" applyFont="1" applyFill="1" applyBorder="1" applyAlignment="1">
      <alignment horizontal="center" vertical="center" wrapText="1"/>
    </xf>
    <xf numFmtId="0" fontId="17" fillId="26" borderId="106" xfId="0" applyFont="1" applyFill="1" applyBorder="1" applyAlignment="1">
      <alignment horizontal="center" vertical="center" wrapText="1"/>
    </xf>
    <xf numFmtId="0" fontId="17" fillId="26" borderId="107" xfId="0" applyFont="1" applyFill="1" applyBorder="1" applyAlignment="1">
      <alignment horizontal="center" vertical="center" wrapText="1"/>
    </xf>
    <xf numFmtId="0" fontId="58" fillId="0" borderId="31" xfId="0" applyFont="1" applyBorder="1" applyAlignment="1">
      <alignment horizontal="center" vertical="center" wrapText="1"/>
    </xf>
    <xf numFmtId="0" fontId="58" fillId="0" borderId="61"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104" xfId="0" applyFont="1" applyBorder="1" applyAlignment="1">
      <alignment horizontal="center" vertical="center" wrapText="1"/>
    </xf>
    <xf numFmtId="0" fontId="17" fillId="5" borderId="105" xfId="0" applyFont="1" applyFill="1" applyBorder="1" applyAlignment="1">
      <alignment horizontal="center" vertical="center" wrapText="1"/>
    </xf>
    <xf numFmtId="0" fontId="17" fillId="5" borderId="106" xfId="0" applyFont="1" applyFill="1" applyBorder="1" applyAlignment="1">
      <alignment horizontal="center" vertical="center" wrapText="1"/>
    </xf>
    <xf numFmtId="0" fontId="17" fillId="5" borderId="107" xfId="0" applyFont="1" applyFill="1" applyBorder="1" applyAlignment="1">
      <alignment horizontal="center" vertical="center" wrapText="1"/>
    </xf>
    <xf numFmtId="0" fontId="27" fillId="7" borderId="30" xfId="0" applyFont="1" applyFill="1" applyBorder="1" applyAlignment="1">
      <alignment horizontal="center" vertical="center" wrapText="1"/>
    </xf>
    <xf numFmtId="0" fontId="17" fillId="0" borderId="31" xfId="0" applyFont="1" applyBorder="1" applyAlignment="1">
      <alignment horizontal="center" vertical="center" wrapText="1"/>
    </xf>
    <xf numFmtId="0" fontId="17" fillId="0" borderId="61" xfId="0" applyFont="1" applyBorder="1" applyAlignment="1">
      <alignment horizontal="center" vertical="center" wrapText="1"/>
    </xf>
    <xf numFmtId="0" fontId="43" fillId="3" borderId="28" xfId="0" applyFont="1" applyFill="1" applyBorder="1" applyAlignment="1">
      <alignment horizontal="center" vertical="center" wrapText="1"/>
    </xf>
    <xf numFmtId="0" fontId="43" fillId="3" borderId="29" xfId="0" applyFont="1" applyFill="1" applyBorder="1" applyAlignment="1">
      <alignment horizontal="center" vertical="center" wrapText="1"/>
    </xf>
    <xf numFmtId="0" fontId="43" fillId="3" borderId="60" xfId="0" applyFont="1" applyFill="1" applyBorder="1" applyAlignment="1">
      <alignment horizontal="center" vertical="center" wrapText="1"/>
    </xf>
    <xf numFmtId="0" fontId="42" fillId="19" borderId="0" xfId="0" applyFont="1" applyFill="1" applyAlignment="1">
      <alignment horizontal="center" wrapText="1"/>
    </xf>
    <xf numFmtId="0" fontId="50" fillId="19" borderId="75" xfId="0" applyFont="1" applyFill="1" applyBorder="1" applyAlignment="1">
      <alignment horizontal="center" vertical="center" wrapText="1"/>
    </xf>
    <xf numFmtId="0" fontId="25" fillId="20" borderId="49" xfId="0" applyFont="1" applyFill="1" applyBorder="1" applyAlignment="1">
      <alignment horizontal="center" vertical="center" wrapText="1"/>
    </xf>
    <xf numFmtId="0" fontId="25" fillId="21" borderId="49" xfId="0" applyFont="1" applyFill="1" applyBorder="1" applyAlignment="1">
      <alignment horizontal="center" vertical="center" wrapText="1"/>
    </xf>
    <xf numFmtId="0" fontId="17" fillId="0" borderId="43"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3" xfId="0" applyFont="1" applyBorder="1" applyAlignment="1">
      <alignment horizontal="left" vertical="center" wrapText="1"/>
    </xf>
    <xf numFmtId="0" fontId="17" fillId="0" borderId="50" xfId="0" applyFont="1" applyBorder="1" applyAlignment="1">
      <alignment horizontal="left" vertical="center" wrapText="1"/>
    </xf>
    <xf numFmtId="44" fontId="17" fillId="0" borderId="64" xfId="1" applyFont="1" applyBorder="1" applyAlignment="1">
      <alignment horizontal="center" vertical="center" wrapText="1"/>
    </xf>
    <xf numFmtId="44" fontId="17" fillId="0" borderId="45" xfId="1" applyFont="1" applyBorder="1" applyAlignment="1">
      <alignment horizontal="center" vertical="center" wrapText="1"/>
    </xf>
    <xf numFmtId="165" fontId="17" fillId="0" borderId="45" xfId="0" applyNumberFormat="1" applyFont="1" applyBorder="1" applyAlignment="1">
      <alignment horizontal="center" vertical="center" wrapText="1"/>
    </xf>
    <xf numFmtId="165" fontId="17" fillId="0" borderId="59" xfId="0" applyNumberFormat="1" applyFont="1" applyBorder="1" applyAlignment="1">
      <alignment horizontal="center" vertical="center" wrapText="1"/>
    </xf>
    <xf numFmtId="0" fontId="46" fillId="12" borderId="0" xfId="0" applyFont="1" applyFill="1" applyAlignment="1">
      <alignment horizontal="center" vertical="center" wrapText="1"/>
    </xf>
    <xf numFmtId="0" fontId="46" fillId="12" borderId="88" xfId="0" applyFont="1" applyFill="1" applyBorder="1" applyAlignment="1">
      <alignment horizontal="center" vertical="center" wrapText="1"/>
    </xf>
    <xf numFmtId="0" fontId="39" fillId="12" borderId="0" xfId="0" applyFont="1" applyFill="1" applyAlignment="1">
      <alignment horizontal="center" vertical="center" wrapText="1"/>
    </xf>
    <xf numFmtId="0" fontId="39" fillId="12" borderId="88" xfId="0" applyFont="1" applyFill="1" applyBorder="1" applyAlignment="1">
      <alignment horizontal="center" vertical="center" wrapText="1"/>
    </xf>
    <xf numFmtId="0" fontId="55" fillId="0" borderId="91" xfId="0" quotePrefix="1" applyFont="1" applyBorder="1" applyAlignment="1">
      <alignment horizontal="center" vertical="center" textRotation="90" wrapText="1"/>
    </xf>
    <xf numFmtId="0" fontId="55" fillId="0" borderId="92" xfId="0" applyFont="1" applyBorder="1" applyAlignment="1">
      <alignment horizontal="center" vertical="center" textRotation="90" wrapText="1"/>
    </xf>
    <xf numFmtId="0" fontId="0" fillId="5" borderId="31" xfId="0" quotePrefix="1" applyFont="1" applyFill="1" applyBorder="1" applyAlignment="1">
      <alignment horizontal="center" vertical="center" wrapText="1"/>
    </xf>
    <xf numFmtId="0" fontId="51" fillId="11" borderId="0" xfId="0" applyFont="1" applyFill="1" applyAlignment="1">
      <alignment horizontal="center" vertical="center" wrapText="1"/>
    </xf>
    <xf numFmtId="8" fontId="17" fillId="5" borderId="49" xfId="0" applyNumberFormat="1" applyFont="1" applyFill="1" applyBorder="1" applyAlignment="1">
      <alignment horizontal="left" vertical="top" wrapText="1"/>
    </xf>
    <xf numFmtId="0" fontId="46" fillId="0" borderId="75" xfId="0" applyFont="1" applyBorder="1" applyAlignment="1">
      <alignment horizontal="center" vertical="center" wrapText="1"/>
    </xf>
    <xf numFmtId="0" fontId="17" fillId="0" borderId="67" xfId="0" applyFont="1" applyBorder="1" applyAlignment="1">
      <alignment horizontal="left" vertical="center" wrapText="1"/>
    </xf>
    <xf numFmtId="0" fontId="15" fillId="13" borderId="68" xfId="0" applyFont="1" applyFill="1" applyBorder="1" applyAlignment="1">
      <alignment horizontal="center" vertical="center" wrapText="1"/>
    </xf>
    <xf numFmtId="0" fontId="17" fillId="0" borderId="49" xfId="0" applyFont="1" applyBorder="1" applyAlignment="1">
      <alignment horizontal="left" vertical="top" wrapText="1"/>
    </xf>
    <xf numFmtId="0" fontId="21" fillId="4" borderId="49" xfId="0" applyFont="1" applyFill="1" applyBorder="1" applyAlignment="1">
      <alignment horizontal="left" vertical="top" wrapText="1"/>
    </xf>
    <xf numFmtId="0" fontId="37" fillId="0" borderId="49" xfId="2" applyFont="1" applyBorder="1" applyAlignment="1">
      <alignment horizontal="left" vertical="top" wrapText="1"/>
    </xf>
    <xf numFmtId="0" fontId="37" fillId="0" borderId="49" xfId="2" applyFont="1" applyBorder="1" applyAlignment="1">
      <alignment horizontal="left" vertical="top"/>
    </xf>
    <xf numFmtId="0" fontId="48" fillId="12" borderId="65" xfId="0" applyFont="1" applyFill="1" applyBorder="1" applyAlignment="1">
      <alignment horizontal="center" vertical="center" wrapText="1"/>
    </xf>
    <xf numFmtId="0" fontId="52" fillId="12" borderId="66" xfId="0" applyFont="1" applyFill="1" applyBorder="1" applyAlignment="1">
      <alignment horizontal="center" vertical="center" wrapText="1"/>
    </xf>
    <xf numFmtId="0" fontId="17" fillId="5" borderId="43"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16" fillId="5" borderId="72"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0" borderId="4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64" xfId="0" applyFont="1" applyBorder="1" applyAlignment="1">
      <alignment horizontal="center" wrapText="1"/>
    </xf>
    <xf numFmtId="0" fontId="16" fillId="0" borderId="45" xfId="0" applyFont="1" applyBorder="1" applyAlignment="1">
      <alignment horizontal="center" vertical="center" wrapText="1"/>
    </xf>
    <xf numFmtId="0" fontId="17" fillId="0" borderId="59" xfId="0" applyFont="1" applyBorder="1" applyAlignment="1">
      <alignment horizontal="center" vertical="center" wrapText="1"/>
    </xf>
    <xf numFmtId="0" fontId="50" fillId="10" borderId="84" xfId="0" applyFont="1" applyFill="1" applyBorder="1" applyAlignment="1">
      <alignment horizontal="center" vertical="center" wrapText="1"/>
    </xf>
    <xf numFmtId="0" fontId="50" fillId="10" borderId="85" xfId="0" applyFont="1" applyFill="1" applyBorder="1" applyAlignment="1">
      <alignment horizontal="center" vertical="center" wrapText="1"/>
    </xf>
    <xf numFmtId="0" fontId="40" fillId="5" borderId="40" xfId="0" applyFont="1" applyFill="1" applyBorder="1" applyAlignment="1">
      <alignment horizontal="left" vertical="top" wrapText="1"/>
    </xf>
    <xf numFmtId="0" fontId="40" fillId="5" borderId="88" xfId="0" applyFont="1" applyFill="1" applyBorder="1" applyAlignment="1">
      <alignment horizontal="left" vertical="top" wrapText="1"/>
    </xf>
    <xf numFmtId="0" fontId="17" fillId="5" borderId="40" xfId="0" applyFont="1" applyFill="1" applyBorder="1" applyAlignment="1">
      <alignment horizontal="left" vertical="top" wrapText="1"/>
    </xf>
    <xf numFmtId="0" fontId="17" fillId="5" borderId="88" xfId="0" applyFont="1" applyFill="1" applyBorder="1" applyAlignment="1">
      <alignment horizontal="left" vertical="top" wrapText="1"/>
    </xf>
    <xf numFmtId="0" fontId="17" fillId="5" borderId="86" xfId="0" applyFont="1" applyFill="1" applyBorder="1" applyAlignment="1">
      <alignment horizontal="left" vertical="top" wrapText="1"/>
    </xf>
    <xf numFmtId="0" fontId="17" fillId="5" borderId="87" xfId="0" applyFont="1" applyFill="1" applyBorder="1" applyAlignment="1">
      <alignment horizontal="left" vertical="top" wrapText="1"/>
    </xf>
    <xf numFmtId="0" fontId="15" fillId="14" borderId="68" xfId="0" applyFont="1" applyFill="1" applyBorder="1" applyAlignment="1">
      <alignment horizontal="center" vertical="center" wrapText="1"/>
    </xf>
    <xf numFmtId="0" fontId="15" fillId="14" borderId="83" xfId="0" applyFont="1" applyFill="1" applyBorder="1" applyAlignment="1">
      <alignment horizontal="center" vertical="center" wrapText="1"/>
    </xf>
    <xf numFmtId="0" fontId="51" fillId="11" borderId="44" xfId="0" applyFont="1" applyFill="1" applyBorder="1" applyAlignment="1">
      <alignment horizontal="center" vertical="center" wrapText="1"/>
    </xf>
    <xf numFmtId="0" fontId="51" fillId="11" borderId="52" xfId="0" applyFont="1" applyFill="1" applyBorder="1" applyAlignment="1">
      <alignment horizontal="center" vertical="center" wrapText="1"/>
    </xf>
    <xf numFmtId="0" fontId="17" fillId="5" borderId="43" xfId="0" applyFont="1" applyFill="1" applyBorder="1" applyAlignment="1">
      <alignment horizontal="left" vertical="top" wrapText="1" indent="1"/>
    </xf>
    <xf numFmtId="0" fontId="47" fillId="0" borderId="73"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74" xfId="0" applyFont="1" applyBorder="1" applyAlignment="1">
      <alignment horizontal="center" vertical="center" wrapText="1"/>
    </xf>
    <xf numFmtId="0" fontId="17" fillId="5" borderId="46"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72" xfId="0" applyFont="1" applyFill="1" applyBorder="1" applyAlignment="1">
      <alignment horizontal="center" vertical="center" wrapText="1"/>
    </xf>
    <xf numFmtId="0" fontId="16" fillId="0" borderId="54" xfId="0" applyFont="1" applyBorder="1" applyAlignment="1">
      <alignment horizontal="center"/>
    </xf>
    <xf numFmtId="0" fontId="16" fillId="0" borderId="56" xfId="0" applyFont="1" applyBorder="1" applyAlignment="1">
      <alignment horizontal="center"/>
    </xf>
    <xf numFmtId="0" fontId="26" fillId="5" borderId="57" xfId="0" applyFont="1" applyFill="1" applyBorder="1" applyAlignment="1">
      <alignment horizontal="center" vertical="center" wrapText="1"/>
    </xf>
    <xf numFmtId="0" fontId="26" fillId="5" borderId="58"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6" fillId="5" borderId="56" xfId="0" applyFont="1" applyFill="1" applyBorder="1" applyAlignment="1">
      <alignment horizontal="center" vertical="center" wrapText="1"/>
    </xf>
    <xf numFmtId="0" fontId="26" fillId="5" borderId="53" xfId="0" applyFont="1" applyFill="1" applyBorder="1" applyAlignment="1">
      <alignment horizontal="center" vertical="center" wrapText="1"/>
    </xf>
    <xf numFmtId="0" fontId="26" fillId="5" borderId="55" xfId="0" applyFont="1" applyFill="1" applyBorder="1" applyAlignment="1">
      <alignment horizontal="center" vertical="center" wrapText="1"/>
    </xf>
    <xf numFmtId="0" fontId="32" fillId="5" borderId="72" xfId="0" applyFont="1" applyFill="1" applyBorder="1" applyAlignment="1">
      <alignment horizontal="center" vertical="center" wrapText="1"/>
    </xf>
    <xf numFmtId="0" fontId="16" fillId="5" borderId="53"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25" fillId="5" borderId="54" xfId="0" applyFont="1" applyFill="1" applyBorder="1" applyAlignment="1">
      <alignment horizontal="center" vertical="center" wrapText="1"/>
    </xf>
    <xf numFmtId="0" fontId="25" fillId="5" borderId="56" xfId="0" applyFont="1" applyFill="1" applyBorder="1" applyAlignment="1">
      <alignment horizontal="center" vertical="center" wrapText="1"/>
    </xf>
    <xf numFmtId="0" fontId="41" fillId="5" borderId="54" xfId="0" applyFont="1" applyFill="1" applyBorder="1" applyAlignment="1">
      <alignment horizontal="center" vertical="center" wrapText="1"/>
    </xf>
    <xf numFmtId="0" fontId="41" fillId="5" borderId="56" xfId="0" applyFont="1" applyFill="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8" xfId="0" applyFont="1" applyBorder="1" applyAlignment="1">
      <alignment horizontal="center" vertical="center" wrapText="1"/>
    </xf>
    <xf numFmtId="0" fontId="16" fillId="5" borderId="58" xfId="0" applyFont="1" applyFill="1" applyBorder="1" applyAlignment="1">
      <alignment horizontal="center" vertical="center" wrapText="1"/>
    </xf>
    <xf numFmtId="0" fontId="22" fillId="5" borderId="72" xfId="0" applyFont="1" applyFill="1" applyBorder="1" applyAlignment="1">
      <alignment horizontal="center" vertical="center" wrapText="1"/>
    </xf>
    <xf numFmtId="0" fontId="22" fillId="5" borderId="46" xfId="0" applyFont="1" applyFill="1" applyBorder="1" applyAlignment="1">
      <alignment horizontal="center" vertical="center" wrapText="1"/>
    </xf>
    <xf numFmtId="0" fontId="32" fillId="5" borderId="53" xfId="0" applyFont="1" applyFill="1" applyBorder="1" applyAlignment="1">
      <alignment horizontal="center" vertical="center" wrapText="1"/>
    </xf>
    <xf numFmtId="0" fontId="32" fillId="5" borderId="55" xfId="0" applyFont="1" applyFill="1" applyBorder="1" applyAlignment="1">
      <alignment horizontal="center" vertical="center" wrapText="1"/>
    </xf>
    <xf numFmtId="0" fontId="35" fillId="5" borderId="56" xfId="0" applyFont="1" applyFill="1" applyBorder="1" applyAlignment="1">
      <alignment horizontal="center" vertical="center" wrapText="1"/>
    </xf>
    <xf numFmtId="0" fontId="26" fillId="5" borderId="41" xfId="0" applyFont="1" applyFill="1" applyBorder="1" applyAlignment="1">
      <alignment horizontal="center" vertical="center" wrapText="1"/>
    </xf>
    <xf numFmtId="0" fontId="17" fillId="5" borderId="53"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21" fillId="5" borderId="54" xfId="0" applyFont="1" applyFill="1" applyBorder="1" applyAlignment="1">
      <alignment horizontal="center" vertical="center" wrapText="1"/>
    </xf>
    <xf numFmtId="0" fontId="21" fillId="5" borderId="56" xfId="0" applyFont="1" applyFill="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41" fillId="0" borderId="54" xfId="0" applyFont="1" applyBorder="1" applyAlignment="1">
      <alignment horizontal="center" vertical="center" wrapText="1"/>
    </xf>
    <xf numFmtId="0" fontId="41" fillId="0" borderId="56" xfId="0" applyFont="1" applyBorder="1" applyAlignment="1">
      <alignment horizontal="center" vertical="center" wrapText="1"/>
    </xf>
    <xf numFmtId="0" fontId="17" fillId="5" borderId="44" xfId="0" applyFont="1" applyFill="1" applyBorder="1" applyAlignment="1">
      <alignment horizontal="left" vertical="top" wrapText="1"/>
    </xf>
    <xf numFmtId="0" fontId="17" fillId="5" borderId="42" xfId="0" applyFont="1" applyFill="1" applyBorder="1" applyAlignment="1">
      <alignment horizontal="left" vertical="top" wrapText="1"/>
    </xf>
    <xf numFmtId="0" fontId="17" fillId="5" borderId="64"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17" fillId="5" borderId="48" xfId="0" applyFont="1" applyFill="1" applyBorder="1" applyAlignment="1">
      <alignment horizontal="center" vertical="center" wrapText="1"/>
    </xf>
    <xf numFmtId="0" fontId="17" fillId="5" borderId="51" xfId="0" applyFont="1" applyFill="1" applyBorder="1" applyAlignment="1">
      <alignment horizontal="left" vertical="top" wrapText="1"/>
    </xf>
    <xf numFmtId="0" fontId="17" fillId="5" borderId="47" xfId="0" applyFont="1" applyFill="1" applyBorder="1" applyAlignment="1">
      <alignment horizontal="left" vertical="top" wrapText="1"/>
    </xf>
    <xf numFmtId="0" fontId="53" fillId="5" borderId="44" xfId="0" applyFont="1" applyFill="1" applyBorder="1" applyAlignment="1">
      <alignment horizontal="left" vertical="top" wrapText="1"/>
    </xf>
    <xf numFmtId="0" fontId="53" fillId="5" borderId="42" xfId="0" applyFont="1" applyFill="1" applyBorder="1" applyAlignment="1">
      <alignment horizontal="left" vertical="top" wrapText="1"/>
    </xf>
    <xf numFmtId="0" fontId="42" fillId="16" borderId="0" xfId="0" applyFont="1" applyFill="1" applyAlignment="1">
      <alignment horizontal="center"/>
    </xf>
    <xf numFmtId="0" fontId="42" fillId="17" borderId="0" xfId="0" applyFont="1" applyFill="1" applyAlignment="1">
      <alignment horizontal="center"/>
    </xf>
  </cellXfs>
  <cellStyles count="4">
    <cellStyle name="Comma" xfId="3" builtinId="3"/>
    <cellStyle name="Currency" xfId="1" builtinId="4"/>
    <cellStyle name="Hyperlink" xfId="2" builtinId="8"/>
    <cellStyle name="Normal" xfId="0" builtinId="0"/>
  </cellStyles>
  <dxfs count="269">
    <dxf>
      <alignment horizontal="left" vertical="center" textRotation="0" wrapText="1" indent="0" justifyLastLine="0" shrinkToFit="0" readingOrder="0"/>
      <border diagonalUp="0" diagonalDown="0">
        <left/>
        <right/>
        <top/>
        <bottom style="medium">
          <color rgb="FFB4C5E7"/>
        </bottom>
        <vertical/>
        <horizontal/>
      </border>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right style="medium">
          <color rgb="FFB4C5E7"/>
        </right>
        <top/>
        <bottom style="medium">
          <color rgb="FFB4C5E7"/>
        </bottom>
        <vertical/>
        <horizontal/>
      </border>
    </dxf>
    <dxf>
      <border outline="0">
        <left style="medium">
          <color rgb="FFB4C5E7"/>
        </left>
        <right style="medium">
          <color rgb="FFB4C5E7"/>
        </right>
        <top style="medium">
          <color rgb="FFB4C5E7"/>
        </top>
        <bottom style="medium">
          <color rgb="FFB4C5E7"/>
        </bottom>
      </border>
    </dxf>
    <dxf>
      <border outline="0">
        <bottom style="medium">
          <color rgb="FF8EAADB"/>
        </bottom>
      </border>
    </dxf>
    <dxf>
      <alignment horizontal="general" vertical="center" textRotation="0" wrapText="1" indent="0" justifyLastLine="0" shrinkToFit="0" readingOrder="0"/>
      <border diagonalUp="0" diagonalDown="0">
        <left style="thin">
          <color rgb="FFB4C5E7"/>
        </left>
        <right/>
        <top style="thin">
          <color rgb="FFB4C5E7"/>
        </top>
        <bottom style="thin">
          <color rgb="FFB4C5E7"/>
        </bottom>
        <vertical/>
        <horizontal/>
      </border>
    </dxf>
    <dxf>
      <alignment horizontal="general" vertical="top" textRotation="0" wrapText="1" indent="0" justifyLastLine="0" shrinkToFit="0" readingOrder="0"/>
      <border diagonalUp="0" diagonalDown="0">
        <left style="thin">
          <color rgb="FFB4C5E7"/>
        </left>
        <right style="thin">
          <color rgb="FFB4C5E7"/>
        </right>
        <top style="thin">
          <color rgb="FFB4C5E7"/>
        </top>
        <bottom style="thin">
          <color rgb="FFB4C5E7"/>
        </bottom>
        <vertical/>
        <horizontal/>
      </border>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border diagonalUp="0" diagonalDown="0">
        <left style="thin">
          <color rgb="FFB4C5E7"/>
        </left>
        <right style="thin">
          <color rgb="FFB4C5E7"/>
        </right>
        <top style="thin">
          <color rgb="FFB4C5E7"/>
        </top>
        <bottom style="thin">
          <color rgb="FFB4C5E7"/>
        </bottom>
        <vertical/>
        <horizontal/>
      </border>
    </dxf>
    <dxf>
      <font>
        <b/>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right style="thin">
          <color rgb="FFB4C5E7"/>
        </right>
        <top style="thin">
          <color rgb="FFB4C5E7"/>
        </top>
        <bottom style="thin">
          <color rgb="FFB4C5E7"/>
        </bottom>
        <vertical/>
        <horizontal/>
      </border>
    </dxf>
    <dxf>
      <border outline="0">
        <top style="thin">
          <color rgb="FFB4C5E7"/>
        </top>
      </border>
    </dxf>
    <dxf>
      <border outline="0">
        <left style="thick">
          <color rgb="FFB4C5E7"/>
        </left>
        <right style="thick">
          <color rgb="FFB4C5E7"/>
        </right>
        <top style="thick">
          <color rgb="FFB4C5E7"/>
        </top>
        <bottom style="thick">
          <color rgb="FFB4C5E7"/>
        </bottom>
      </border>
    </dxf>
    <dxf>
      <border outline="0">
        <bottom style="thin">
          <color rgb="FFB4C5E7"/>
        </bottom>
      </border>
    </dxf>
    <dxf>
      <font>
        <strike val="0"/>
        <outline val="0"/>
        <shadow val="0"/>
        <u val="none"/>
        <vertAlign val="baseline"/>
        <sz val="11"/>
        <color theme="0"/>
        <name val="Calibri"/>
      </font>
      <alignment horizontal="center"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border diagonalUp="0" diagonalDown="0">
        <left style="thin">
          <color rgb="FFB4C5E7"/>
        </left>
        <right/>
        <top style="thin">
          <color rgb="FFB4C5E7"/>
        </top>
        <bottom style="thin">
          <color rgb="FFB4C5E7"/>
        </bottom>
        <vertical/>
        <horizontal/>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style="thin">
          <color rgb="FFB4C5E7"/>
        </left>
        <right/>
        <top style="thin">
          <color rgb="FFB4C5E7"/>
        </top>
        <bottom style="thin">
          <color rgb="FFB4C5E7"/>
        </bottom>
        <vertical/>
        <horizontal/>
      </border>
    </dxf>
    <dxf>
      <numFmt numFmtId="30" formatCode="@"/>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2" tint="-0.249977111117893"/>
        </patternFill>
      </fill>
      <alignment horizontal="general" vertical="top"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border diagonalUp="0" diagonalDown="0">
        <left style="medium">
          <color rgb="FFB4C5E7"/>
        </left>
        <right style="medium">
          <color rgb="FFB4C5E7"/>
        </right>
        <top style="medium">
          <color rgb="FFB4C5E7"/>
        </top>
        <bottom/>
        <vertical/>
        <horizontal/>
      </border>
    </dxf>
    <dxf>
      <alignment horizontal="general" vertical="center" textRotation="0" wrapText="1" indent="0" justifyLastLine="0" shrinkToFit="0" readingOrder="0"/>
      <border diagonalUp="0" diagonalDown="0">
        <left style="medium">
          <color rgb="FFB4C5E7"/>
        </left>
        <right style="medium">
          <color rgb="FFB4C5E7"/>
        </right>
        <top style="medium">
          <color rgb="FFB4C5E7"/>
        </top>
        <bottom/>
        <vertical/>
        <horizontal/>
      </border>
    </dxf>
    <dxf>
      <alignment horizontal="general" vertical="center" textRotation="0" wrapText="1" indent="0" justifyLastLine="0" shrinkToFit="0" readingOrder="0"/>
      <border diagonalUp="0" diagonalDown="0">
        <left style="medium">
          <color rgb="FFB4C5E7"/>
        </left>
        <right style="medium">
          <color rgb="FFB4C5E7"/>
        </right>
        <top style="medium">
          <color rgb="FFB4C5E7"/>
        </top>
        <bottom/>
        <vertical/>
        <horizontal/>
      </border>
    </dxf>
    <dxf>
      <alignment horizontal="general" vertical="center" textRotation="0" wrapText="1" indent="0" justifyLastLine="0" shrinkToFit="0" readingOrder="0"/>
      <border diagonalUp="0" diagonalDown="0">
        <left/>
        <right style="medium">
          <color rgb="FFB4C5E7"/>
        </right>
        <top/>
        <bottom/>
        <vertical/>
        <horizontal/>
      </border>
    </dxf>
    <dxf>
      <alignment horizontal="general" vertical="center" textRotation="0" wrapText="1" indent="0" justifyLastLine="0" shrinkToFit="0" readingOrder="0"/>
      <border diagonalUp="0" diagonalDown="0">
        <left/>
        <right style="medium">
          <color rgb="FFB4C5E7"/>
        </right>
        <top/>
        <bottom/>
        <vertical/>
        <horizontal/>
      </border>
    </dxf>
    <dxf>
      <alignment horizontal="center" vertical="center" textRotation="0" wrapText="1" indent="0" justifyLastLine="0" shrinkToFit="0" readingOrder="0"/>
      <border diagonalUp="0" diagonalDown="0">
        <left style="medium">
          <color rgb="FFB4C5E7"/>
        </left>
        <right style="medium">
          <color rgb="FFB4C5E7"/>
        </right>
        <top style="medium">
          <color rgb="FFB4C5E7"/>
        </top>
        <bottom/>
        <vertical/>
        <horizontal/>
      </border>
    </dxf>
    <dxf>
      <alignment horizontal="general" vertical="center" textRotation="0" wrapText="1" indent="0" justifyLastLine="0" shrinkToFit="0" readingOrder="0"/>
      <border diagonalUp="0" diagonalDown="0">
        <left style="medium">
          <color rgb="FFB4C5E7"/>
        </left>
        <right style="medium">
          <color rgb="FFB4C5E7"/>
        </right>
        <top style="medium">
          <color rgb="FFB4C5E7"/>
        </top>
        <bottom/>
        <vertical/>
        <horizontal/>
      </border>
    </dxf>
    <dxf>
      <alignment horizontal="center" vertical="center" textRotation="0" wrapText="1" indent="0" justifyLastLine="0" shrinkToFit="0" readingOrder="0"/>
    </dxf>
    <dxf>
      <border outline="0">
        <right style="medium">
          <color rgb="FFB4C5E7"/>
        </right>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bottom style="thin">
          <color rgb="FFBFBFBF"/>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vertical/>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theme="9" tint="0.79998168889431442"/>
          <bgColor auto="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none">
          <fgColor theme="9" tint="0.79998168889431442"/>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theme="9" tint="0.79998168889431442"/>
          <bgColor auto="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none">
          <fgColor theme="9" tint="0.79998168889431442"/>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theme="9" tint="0.79998168889431442"/>
          <bgColor auto="1"/>
        </patternFill>
      </fill>
      <alignment horizontal="general" vertical="bottom"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none">
          <bgColor auto="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bottom style="thin">
          <color rgb="FFBFBFBF"/>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alignment horizontal="general" vertical="bottom" textRotation="0" wrapText="1" indent="0" justifyLastLine="0" shrinkToFit="0" readingOrder="0"/>
    </dxf>
    <dxf>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bottom" textRotation="0" wrapText="1" indent="0" justifyLastLine="0" shrinkToFit="0" readingOrder="0"/>
    </dxf>
    <dxf>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lef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lef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bottom style="thin">
          <color rgb="FFBFBFBF"/>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medium">
          <color rgb="FFBFBFBF"/>
        </left>
        <right style="medium">
          <color rgb="FFBFBFBF"/>
        </right>
        <top style="medium">
          <color rgb="FFBFBFBF"/>
        </top>
        <bottom style="medium">
          <color rgb="FFBFBFBF"/>
        </bottom>
      </border>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alignment horizontal="general" vertical="bottom" textRotation="0" wrapText="1" indent="0" justifyLastLine="0" shrinkToFit="0" readingOrder="0"/>
    </dxf>
    <dxf>
      <border>
        <bottom style="thin">
          <color rgb="FFBFBFBF"/>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medium">
          <color rgb="FFBFBFBF"/>
        </left>
        <right style="medium">
          <color rgb="FFBFBFBF"/>
        </right>
        <top style="medium">
          <color rgb="FFBFBFBF"/>
        </top>
        <bottom style="medium">
          <color rgb="FFBFBFBF"/>
        </bottom>
      </border>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alignment horizontal="general" vertical="bottom" textRotation="0" wrapText="1" indent="0" justifyLastLine="0" shrinkToFit="0" readingOrder="0"/>
    </dxf>
    <dxf>
      <border>
        <bottom style="thin">
          <color rgb="FFBFBFBF"/>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auto="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bottom style="thin">
          <color theme="0" tint="-0.24994659260841701"/>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bottom style="thin">
          <color theme="0" tint="-0.24994659260841701"/>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0" tint="-0.24994659260841701"/>
        </top>
        <bottom style="thin">
          <color theme="0" tint="-0.24994659260841701"/>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patternFill>
      </fill>
      <alignment horizontal="general"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medium">
          <color theme="0" tint="-0.24994659260841701"/>
        </left>
        <right style="medium">
          <color rgb="FFB4C5E7"/>
        </right>
        <top style="medium">
          <color theme="0" tint="-0.24994659260841701"/>
        </top>
        <bottom style="medium">
          <color theme="0" tint="-0.24994659260841701"/>
        </bottom>
      </border>
    </dxf>
    <dxf>
      <border>
        <bottom style="thin">
          <color theme="0" tint="-0.24994659260841701"/>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2" defaultPivotStyle="PivotStyleLight16"/>
  <colors>
    <mruColors>
      <color rgb="FF009900"/>
      <color rgb="FFFF9900"/>
      <color rgb="FFFF3300"/>
      <color rgb="FFFF5050"/>
      <color rgb="FFCC0000"/>
      <color rgb="FF008000"/>
      <color rgb="FF006600"/>
      <color rgb="FFFFCCFF"/>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AF9D4A-75FE-4689-89C4-DB7B6DA24048}" name="Table3723" displayName="Table3723" ref="A2:S203" totalsRowShown="0" headerRowDxfId="268" headerRowBorderDxfId="267" tableBorderDxfId="266" totalsRowBorderDxfId="265">
  <autoFilter ref="A2:S203" xr:uid="{CCAF9D4A-75FE-4689-89C4-DB7B6DA24048}"/>
  <tableColumns count="19">
    <tableColumn id="4" xr3:uid="{9A3EB26E-0CDD-41DA-B0AB-9E77ECC095BD}" name="Level of Care" dataDxfId="264"/>
    <tableColumn id="1" xr3:uid="{AB04FF38-24BD-4F90-8B7C-86C531DBB6B7}" name="Code Type" dataDxfId="263"/>
    <tableColumn id="2" xr3:uid="{07910736-927D-43DD-90F0-4C9A41A325C8}" name="Service" dataDxfId="262"/>
    <tableColumn id="3" xr3:uid="{8C316563-2551-4280-9411-76C2C8A4D743}" name="Code" dataDxfId="261"/>
    <tableColumn id="10" xr3:uid="{26999FF7-606A-429D-8A01-369F0DBE5E4C}" name="Units" dataDxfId="260" dataCellStyle="Comma"/>
    <tableColumn id="23" xr3:uid="{7EEAEB45-1BDE-41A7-BCA2-489BEA0A2DEA}" name="Medical Assistant" dataDxfId="259" dataCellStyle="Currency"/>
    <tableColumn id="24" xr3:uid="{101A5075-7531-49C8-B967-C953D2AEC993}" name="Licensed Psychiatric Technician/ Clinical Trainee " dataDxfId="258" dataCellStyle="Currency"/>
    <tableColumn id="25" xr3:uid="{DD43ACF7-EEB2-4F1F-B575-522728679A12}" name="Licensed Vocation Nurse/ Clinical Trainee" dataDxfId="257" dataCellStyle="Currency"/>
    <tableColumn id="12" xr3:uid="{2164C20F-BCC2-4B1E-922D-947680E32D98}" name="Peer Recovery Specialist" dataDxfId="256" dataCellStyle="Currency"/>
    <tableColumn id="5" xr3:uid="{60C438B1-5921-43D9-A58E-3BE97E434446}" name="Registered Alcohol and Drug Counselor" dataDxfId="255" dataCellStyle="Currency"/>
    <tableColumn id="6" xr3:uid="{20DBF80A-3592-4750-A21D-CB80D6DCE362}" name="Certified Alcohol and Drug Counselor" dataDxfId="254" dataCellStyle="Currency"/>
    <tableColumn id="9" xr3:uid="{D0066B64-CF55-49C2-8160-E97F7F0238BD}" name="LPHA (LMFT, LCSW, LPCC)/  LPHA and LE- LPHA  (AMFT. ASW, APCC)/ Clinical Trainee" dataDxfId="253" dataCellStyle="Currency"/>
    <tableColumn id="26" xr3:uid="{FBDDD8DE-73E4-40DD-8EFC-6D219B21D1E2}" name="Occupational Therapist/ Clinical Trainee" dataDxfId="252" dataCellStyle="Currency"/>
    <tableColumn id="11" xr3:uid="{FC85E631-3353-44F8-8B23-225F6D14FFE1}" name="Psychologist/Psychological Associate/ Clinical Trainee" dataDxfId="251" dataCellStyle="Currency"/>
    <tableColumn id="13" xr3:uid="{8FF5BB30-ABD9-409A-840B-330E0F062B81}" name="Registered Nurse/ Clinical Trainee" dataDxfId="250" dataCellStyle="Currency"/>
    <tableColumn id="14" xr3:uid="{E14358AB-5E92-473A-944A-715B3C6E64ED}" name="Physicians Assistant/_x000a_ Clinical Trainee" dataDxfId="249" dataCellStyle="Currency"/>
    <tableColumn id="7" xr3:uid="{D079F9A8-4F72-4194-B3F0-498BBE6D5137}" name="Pharmacist/ Clinical Trainee" dataDxfId="248" dataCellStyle="Currency"/>
    <tableColumn id="17" xr3:uid="{F4D468FB-1E78-4E71-9A1C-9DBA89D7ED32}" name="Nurse Practitioner/ Clinical Trainee" dataDxfId="247" dataCellStyle="Currency"/>
    <tableColumn id="18" xr3:uid="{E34151E4-2736-4FA0-B077-5EC4F9C1607F}" name="Physician  (MD/DO) Medical Student in Clerkship/ Physician Clinical Trainee (Medical Student)" dataDxfId="246" dataCellStyle="Currency"/>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CE4C64F-D69A-4B05-8769-F8921E11E2FD}" name="Table34" displayName="Table34" ref="A2:S38" totalsRowShown="0" headerRowDxfId="64" dataDxfId="62" headerRowBorderDxfId="63" tableBorderDxfId="61" totalsRowBorderDxfId="60" dataCellStyle="Currency">
  <autoFilter ref="A2:S38" xr:uid="{9CE4C64F-D69A-4B05-8769-F8921E11E2FD}"/>
  <tableColumns count="19">
    <tableColumn id="1" xr3:uid="{F419DB9D-F248-44D2-A811-EA5EEC4EFC56}" name="Level of Care" dataDxfId="59"/>
    <tableColumn id="2" xr3:uid="{B9028E5E-5BAA-46F1-8795-64253AEB9956}" name="Code Type" dataDxfId="58"/>
    <tableColumn id="3" xr3:uid="{C0FC7F6D-12B6-4546-A659-1A39468FDED2}" name="Service" dataDxfId="57"/>
    <tableColumn id="4" xr3:uid="{3949309E-1185-4536-87FB-D88CC4669A47}" name="Code" dataDxfId="56"/>
    <tableColumn id="7" xr3:uid="{4237D1C7-05A0-4C80-83E6-22081114D923}" name="Units" dataDxfId="55"/>
    <tableColumn id="20" xr3:uid="{E9494DD2-CC69-42C6-AD46-F1B257A74168}" name="Medical Assistant" dataDxfId="54" dataCellStyle="Currency"/>
    <tableColumn id="21" xr3:uid="{428C8298-EC84-4AD4-A2A2-395AA2495A75}" name="Licensed Psychiatric Technician/ Clinical Trainee" dataDxfId="53" dataCellStyle="Currency"/>
    <tableColumn id="22" xr3:uid="{54A390F1-7450-484C-9E2F-601CAEA2BB57}" name="Licensed Vocation Nurse/ Clinical Trainee" dataDxfId="52" dataCellStyle="Currency"/>
    <tableColumn id="5" xr3:uid="{369402A0-11F4-4DE2-B7FA-783BB3443513}" name="Peer Recovery Specialist" dataDxfId="51" dataCellStyle="Currency"/>
    <tableColumn id="14" xr3:uid="{0E7DA00E-FCA7-4FDE-A4D5-6BAE268E2DF9}" name="Registered Alcohol and Drug Counselor" dataDxfId="50" dataCellStyle="Currency"/>
    <tableColumn id="6" xr3:uid="{C149B091-792B-46DC-A126-8729A109D7FF}" name="Certified Alcohol and Drug Counselor" dataDxfId="49" dataCellStyle="Currency"/>
    <tableColumn id="16" xr3:uid="{247815D0-4DB0-4A31-B706-87705BF36B6C}" name="LPHA (LMFT, LCSW, LPCC)/  LPHA and LE- LPHA  (AMFT. ASW, APCC)/ Clinical Trainee" dataDxfId="48" dataCellStyle="Currency"/>
    <tableColumn id="23" xr3:uid="{14DBE4B0-4820-47F0-B155-DD6AA96AD1FD}" name="Occupational Therapist/ Clinical Trainee " dataDxfId="47" dataCellStyle="Currency"/>
    <tableColumn id="15" xr3:uid="{BD75C821-FDB2-460E-97E3-D7DB1E6A1741}" name="Psychologist/Psychological Associate/ Clinical Trainee" dataDxfId="46" dataCellStyle="Currency"/>
    <tableColumn id="8" xr3:uid="{FF31320C-8057-4E93-A716-86A1AFA394BC}" name="Registered Nurse/ Clinical Trainee" dataDxfId="45" dataCellStyle="Currency"/>
    <tableColumn id="18" xr3:uid="{D38980B0-2340-40EC-BCDE-F25B40FEC2E5}" name="Physicians Assistant/ Clinical Trainee" dataDxfId="44" dataCellStyle="Currency"/>
    <tableColumn id="11" xr3:uid="{7AA71309-CDA0-4A31-BF23-B59D824F2226}" name="Pharmacist/ Clinical Trainee" dataDxfId="43" dataCellStyle="Currency"/>
    <tableColumn id="17" xr3:uid="{66AA3436-425D-4B3C-A766-004D94A8DEE5}" name="Nurse Practitioner/ Clinical Trainee" dataDxfId="42" dataCellStyle="Currency"/>
    <tableColumn id="13" xr3:uid="{DCADD463-BC7D-4C62-9D40-38D86B29F7FF}" name="Physician  (MD/DO) Medical Student in Clerkship/ Physician Clinical Trainee (Medical Student)" dataDxfId="41" dataCellStyle="Currency"/>
  </tableColumns>
  <tableStyleInfo name="TableStyleMedium1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A3D5AC9-8359-4ADF-AE51-8D1FD71F985F}" name="Table415" displayName="Table415" ref="A2:H10" totalsRowShown="0" headerRowDxfId="40" dataDxfId="38" headerRowBorderDxfId="39">
  <autoFilter ref="A2:H10" xr:uid="{27B297A7-3DC9-40E5-965F-DB49802B522A}"/>
  <tableColumns count="8">
    <tableColumn id="1" xr3:uid="{D63B850C-527A-47FE-9456-010A8EFD3713}" name="Level of Care" dataDxfId="37"/>
    <tableColumn id="2" xr3:uid="{E7A4C7F7-3B61-47F1-A8F1-93E28B73E1E7}" name="Code Type" dataDxfId="36"/>
    <tableColumn id="3" xr3:uid="{D07B3147-C251-462B-A72B-90E453EA9BA5}" name="Service" dataDxfId="35"/>
    <tableColumn id="4" xr3:uid="{B3072EEE-39AF-4832-92DC-611509765398}" name="Revenue Code" dataDxfId="34"/>
    <tableColumn id="5" xr3:uid="{4C713B7F-2C11-421A-ABD9-4981963C5856}" name="PCS Code" dataDxfId="33"/>
    <tableColumn id="12" xr3:uid="{030D454C-C982-46CA-A5E2-F9860B9D4C61}" name="DPI Segment" dataDxfId="32"/>
    <tableColumn id="6" xr3:uid="{660AE8B8-366D-4871-AA96-467840BC5BB5}" name="Unit"/>
    <tableColumn id="13" xr3:uid="{869EC610-67F3-4EE4-9052-C46EF01DC1F4}" name="Rate" dataDxfId="31" dataCellStyle="Currency"/>
  </tableColumns>
  <tableStyleInfo name="TableStyleMedium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CA00E7-CE71-4A46-BE6E-A284A6BB5F9E}" name="Table37" displayName="Table37" ref="A2:J72" totalsRowShown="0" headerRowDxfId="30" tableBorderDxfId="29">
  <autoFilter ref="A2:J72" xr:uid="{9308AFC4-7399-4999-AF90-BE239C9861E4}"/>
  <tableColumns count="10">
    <tableColumn id="1" xr3:uid="{B43AA053-E0BC-4C4D-8899-ED1CD23219BE}" name="Code Type" dataDxfId="28"/>
    <tableColumn id="2" xr3:uid="{28CEAB8E-4DC6-4691-8985-1B13A973A5CA}" name="Service" dataDxfId="27"/>
    <tableColumn id="3" xr3:uid="{1CC598BA-1D92-4E50-94C1-7D3BA071ECE4}" name="Code" dataDxfId="26"/>
    <tableColumn id="4" xr3:uid="{EB21D032-DE27-4256-8878-B30A5C5A4A1E}" name="SD/MC Allowable Disciplines" dataDxfId="25"/>
    <tableColumn id="5" xr3:uid="{7E0EAB1A-CE9E-42E9-8C36-ABF4CB292327}" name="Allowable Place of Service" dataDxfId="24"/>
    <tableColumn id="6" xr3:uid="{15451C28-15A4-4A00-9295-5D884532F36C}" name="Lockout Codes_x000a_Note: All outpatient services are locked out against inpatient and 24-hour services except for the date of admission or discharge."/>
    <tableColumn id="7" xr3:uid="{F8A747FE-9330-4A9A-BE88-961BD9125465}" name="Dependent on Codes" dataDxfId="23"/>
    <tableColumn id="8" xr3:uid="{95FBCA3F-0423-457D-BB43-0309E719005F}" name="Exempt from Medicare COB?" dataDxfId="22"/>
    <tableColumn id="9" xr3:uid="{F1440D9C-A62B-430A-A8AA-698B5E3A3D38}" name="Maximum Units that Can be Billed" dataDxfId="21"/>
    <tableColumn id="10" xr3:uid="{F4EDDAA3-3F4D-4A78-9FFE-74CF0E812338}" name="Allowable Modifiers" dataDxfId="2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6E94F4A-7F02-4984-BEDA-4DFBB3EC6F65}" name="Table7" displayName="Table7" ref="A2:C53" totalsRowShown="0" headerRowDxfId="19">
  <autoFilter ref="A2:C53" xr:uid="{A6E94F4A-7F02-4984-BEDA-4DFBB3EC6F65}"/>
  <tableColumns count="3">
    <tableColumn id="1" xr3:uid="{00343526-0546-4302-A120-7D24368217FE}" name="Place of Service Code" dataDxfId="18"/>
    <tableColumn id="2" xr3:uid="{F4282F4C-B032-445F-8585-504E882597B0}" name="Place of Service Name" dataDxfId="17"/>
    <tableColumn id="3" xr3:uid="{9B51AF92-299C-4967-930A-FB740B3F2CFB}" name="Place of Service Description" dataDxfId="1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70A0436-FF63-43AF-9294-CECE0D4438BE}" name="Table8" displayName="Table8" ref="A2:B14" totalsRowShown="0" headerRowDxfId="15" dataDxfId="14">
  <autoFilter ref="A2:B14" xr:uid="{070A0436-FF63-43AF-9294-CECE0D4438BE}"/>
  <tableColumns count="2">
    <tableColumn id="1" xr3:uid="{4579F0FB-DD4A-4098-AC98-1A03211B187E}" name="Abbreviations" dataDxfId="13"/>
    <tableColumn id="2" xr3:uid="{D64AD4E0-C8B2-46EE-B58C-992620DEDB39}" name="Discipline" dataDxfId="1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4D027A-276A-442C-AA79-86BED900B137}" name="Table9" displayName="Table9" ref="A2:D37" totalsRowShown="0" headerRowDxfId="11" headerRowBorderDxfId="10" tableBorderDxfId="9" totalsRowBorderDxfId="8">
  <autoFilter ref="A2:D37" xr:uid="{574D027A-276A-442C-AA79-86BED900B137}"/>
  <tableColumns count="4">
    <tableColumn id="1" xr3:uid="{25442FE1-C138-4EC1-8BD5-03C57645A1C6}" name="Modifier" dataDxfId="7"/>
    <tableColumn id="2" xr3:uid="{B1087E21-316D-4CC0-91E2-6D38E6F317CA}" name="Definition" dataDxfId="6"/>
    <tableColumn id="3" xr3:uid="{1A522942-7FFB-4887-9FB2-B628F5825D9E}" name="When to Use" dataDxfId="5"/>
    <tableColumn id="4" xr3:uid="{9239EE4D-1F51-4ED8-90D2-AF42345C7C7C}" name="Codes/Code Types_x000a_this Modifier applies to" dataDxfId="4"/>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09B1009-6A72-4CE7-8A2C-803FE88DE2C5}" name="Table10" displayName="Table10" ref="A2:B87" totalsRowShown="0" headerRowBorderDxfId="3" tableBorderDxfId="2">
  <autoFilter ref="A2:B87" xr:uid="{809B1009-6A72-4CE7-8A2C-803FE88DE2C5}"/>
  <tableColumns count="2">
    <tableColumn id="1" xr3:uid="{8D6614EB-5416-4841-93B7-533BAB31C6B1}" name="Discipline" dataDxfId="1"/>
    <tableColumn id="2" xr3:uid="{D6D2F69E-F9EC-460F-8345-B39A99662164}" name="First Four Alpha-Numeric Characters of Taxonomy Cod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CF7171-E760-4CBC-9275-B9DFEC30C3E7}" name="Table372" displayName="Table372" ref="A2:S203" totalsRowShown="0" headerRowDxfId="245" headerRowBorderDxfId="244" tableBorderDxfId="243" totalsRowBorderDxfId="242">
  <autoFilter ref="A2:S203" xr:uid="{9308AFC4-7399-4999-AF90-BE239C9861E4}"/>
  <tableColumns count="19">
    <tableColumn id="4" xr3:uid="{F7B48423-B1FD-45F8-AF01-394ACB9491C1}" name="Level of Care" dataDxfId="241"/>
    <tableColumn id="1" xr3:uid="{AD8CE24D-9B58-43BD-AE1D-A1CFB3A57F24}" name="Code Type" dataDxfId="240"/>
    <tableColumn id="2" xr3:uid="{40D386C4-3B5E-4D95-8659-4CCAFB84CF2A}" name="Service" dataDxfId="239"/>
    <tableColumn id="3" xr3:uid="{C3698492-E9A6-4129-8E02-CC0B6948B914}" name="Code" dataDxfId="238"/>
    <tableColumn id="10" xr3:uid="{8EC50341-C441-4D74-8F1D-051FA1001BDA}" name="Units" dataDxfId="237" dataCellStyle="Comma"/>
    <tableColumn id="20" xr3:uid="{BE1CAE40-242F-4EBE-9C70-5DFB3A9A241F}" name="Medical Assistant" dataDxfId="236" dataCellStyle="Currency"/>
    <tableColumn id="21" xr3:uid="{31FE9705-4379-4BC6-A9DA-8CD28C70DFD2}" name="Licensed Psychiatric Technician/ Clinical Trainee" dataDxfId="235" dataCellStyle="Currency"/>
    <tableColumn id="22" xr3:uid="{8DE6D009-3A6B-48B2-AB17-BDC6A537700C}" name="Licensed Vocation Nurse/ Clinical Trainee" dataDxfId="234" dataCellStyle="Currency"/>
    <tableColumn id="12" xr3:uid="{63CC320E-AB8A-49CC-8D37-44B29732C3D5}" name="Peer Recovery Specialist" dataDxfId="233" dataCellStyle="Currency"/>
    <tableColumn id="5" xr3:uid="{3C1399C4-EE1F-4DE1-8158-93521E341736}" name="Registered Alcohol and Drug Counselor" dataDxfId="232" dataCellStyle="Currency"/>
    <tableColumn id="6" xr3:uid="{E80DDAFC-5662-4B0B-8B17-E293819B2DE4}" name="Certified Alcohol and Drug Counselor" dataDxfId="231" dataCellStyle="Currency"/>
    <tableColumn id="9" xr3:uid="{E567BE2A-E9C6-42C9-BD66-8B5FCFA57E9F}" name="LPHA (LMFT, LCSW, LPCC)/  LPHA and LE- LPHA  (AMFT. ASW, APCC)/ Clinical Trainee" dataDxfId="230" dataCellStyle="Currency"/>
    <tableColumn id="23" xr3:uid="{D88982B3-4AE6-4B9D-95B7-43AEB1E022EB}" name="Occupational Therapist/ Clinical Trainee" dataDxfId="229" dataCellStyle="Currency"/>
    <tableColumn id="11" xr3:uid="{8D4F7379-A7B7-4289-B337-03BE99A48E69}" name="Psychologist/Psychological Associate/ Clinical Trainee" dataDxfId="228" dataCellStyle="Currency"/>
    <tableColumn id="13" xr3:uid="{0E9449F5-0CBF-4D71-9F5D-10291AE5E6DF}" name="Registered Nurse/ Clinical Trainee" dataDxfId="227" dataCellStyle="Currency"/>
    <tableColumn id="14" xr3:uid="{B18F915C-46C5-4CA6-8F56-66A25F30CE7F}" name="Physicians Assistant/_x000a_ Clinical Trainee" dataDxfId="226" dataCellStyle="Currency"/>
    <tableColumn id="7" xr3:uid="{68B9F1CA-BEFF-4682-941F-100154E28003}" name="Pharmacist/ Clinical Trainee" dataDxfId="225" dataCellStyle="Currency"/>
    <tableColumn id="17" xr3:uid="{E3708398-18F6-434F-8E6A-6FAFB6D722CA}" name="Nurse Practitioner/ Clinical Trainee" dataDxfId="224" dataCellStyle="Currency"/>
    <tableColumn id="18" xr3:uid="{31DDF0DC-B199-4EAD-87AE-62FFD187845E}" name="Physician  (MD/DO) Medical Student in Clerkship/ Physician Clinical Trainee (Medical Student)" dataDxfId="223" dataCellStyle="Currency"/>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EF09B3-A425-4E1E-AD01-BB0F31A4BD94}" name="Table3724" displayName="Table3724" ref="A2:S203" totalsRowShown="0" headerRowDxfId="222" headerRowBorderDxfId="221" tableBorderDxfId="220" totalsRowBorderDxfId="219">
  <autoFilter ref="A2:S203" xr:uid="{9308AFC4-7399-4999-AF90-BE239C9861E4}"/>
  <tableColumns count="19">
    <tableColumn id="4" xr3:uid="{A5BCE0AA-74F5-48D6-A222-732E01391884}" name="Level of Care" dataDxfId="218"/>
    <tableColumn id="1" xr3:uid="{4AE218DF-20EE-4622-A419-DCD61AC15330}" name="Code Type" dataDxfId="217"/>
    <tableColumn id="2" xr3:uid="{3ACDE33E-9EB4-47E4-84DD-B8F50F46FAB2}" name="Service" dataDxfId="216"/>
    <tableColumn id="3" xr3:uid="{2BD99302-B66C-4BB6-8057-91A5B4099DC4}" name="Code" dataDxfId="215"/>
    <tableColumn id="10" xr3:uid="{2B491B54-1F30-4445-8ECE-56812F96F655}" name="Units" dataDxfId="214" dataCellStyle="Comma"/>
    <tableColumn id="20" xr3:uid="{B3CBE3A4-639A-438F-9008-C89B1B19E19D}" name="Medical Assistant" dataDxfId="213" dataCellStyle="Currency"/>
    <tableColumn id="21" xr3:uid="{F07B4137-5B46-486C-8859-A30F49443E5D}" name="Licensed Psychiatric Technician/ Clinical Trainee" dataDxfId="212" dataCellStyle="Currency"/>
    <tableColumn id="22" xr3:uid="{C2817AEA-8AA5-4EEF-8298-F1DEB6CCF1D0}" name="Licensed Vocation Nurse/ Clinical Trainee" dataDxfId="211" dataCellStyle="Currency"/>
    <tableColumn id="12" xr3:uid="{69528106-9B86-4FC6-9998-3768D23C2848}" name="Peer Recovery Specialist" dataDxfId="210" dataCellStyle="Currency"/>
    <tableColumn id="5" xr3:uid="{FA0DA6D7-BF45-45D7-8CDF-2E4729E8B65B}" name="Registered Alcohol and Drug Counselor" dataDxfId="209" dataCellStyle="Currency"/>
    <tableColumn id="6" xr3:uid="{AE819234-29F3-42CE-9A54-4E477A290F75}" name="Certified Alcohol and Drug Counselor" dataDxfId="208" dataCellStyle="Currency"/>
    <tableColumn id="9" xr3:uid="{8D3CFF50-B758-4476-BA02-964CD4A9C378}" name="LPHA (LMFT, LCSW, LPCC)/  LPHA and LE- LPHA  (AMFT. ASW, APCC)/ Clinical Trainee" dataDxfId="207" dataCellStyle="Currency"/>
    <tableColumn id="23" xr3:uid="{08DE10EB-3F59-499C-A926-FC9A8DCE7595}" name="Occupational Therapist/ Clinical Trainee" dataDxfId="206" dataCellStyle="Currency"/>
    <tableColumn id="11" xr3:uid="{D0F89649-0D49-4E6E-93E3-C1AC2ECC23E3}" name="Psychologist/Psychological Associate/ Clinical Trainee" dataDxfId="205" dataCellStyle="Currency"/>
    <tableColumn id="13" xr3:uid="{3C148D4F-3F28-4352-8B1B-EFEDC46611DF}" name="Registered Nurse/ Clinical Trainee" dataDxfId="204" dataCellStyle="Currency"/>
    <tableColumn id="14" xr3:uid="{13B7FF31-4870-4D35-BEA5-2856C4FC2E85}" name="Physicians Assistant/_x000a_ Clinical Trainee" dataDxfId="203" dataCellStyle="Currency"/>
    <tableColumn id="7" xr3:uid="{56D45C09-6E13-4952-8A83-D36B37DE7963}" name="Pharmacist/ Clinical Trainee" dataDxfId="202" dataCellStyle="Currency"/>
    <tableColumn id="17" xr3:uid="{E2B5B10D-DC43-4888-A7B5-6CF2A193D4EB}" name="Nurse Practitioner/ Clinical Trainee" dataDxfId="201" dataCellStyle="Currency"/>
    <tableColumn id="18" xr3:uid="{75BF548C-3AB4-41AF-8C1E-88FBCAD69478}" name="Physician  (MD/DO) Medical Student in Clerkship/ Physician Clinical Trainee (Medical Student)" dataDxfId="200" dataCellStyle="Currency"/>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C278B14-F718-4FEA-ACA2-4696B71E91E7}" name="Table32" displayName="Table32" ref="A2:R161" totalsRowShown="0" headerRowDxfId="199" dataDxfId="197" headerRowBorderDxfId="198" tableBorderDxfId="196" totalsRowBorderDxfId="195" dataCellStyle="Currency">
  <autoFilter ref="A2:R161" xr:uid="{FC278B14-F718-4FEA-ACA2-4696B71E91E7}"/>
  <tableColumns count="18">
    <tableColumn id="1" xr3:uid="{3BA3F36A-95AE-4205-8BD9-9F1FEF70FF8E}" name="Level of Care" dataDxfId="194"/>
    <tableColumn id="2" xr3:uid="{8C7D7EE2-E612-4303-9124-898582A2EBA3}" name="Code Type" dataDxfId="193"/>
    <tableColumn id="3" xr3:uid="{7DFAB70E-7A0E-4779-9ACF-17997AE19BA6}" name="Service" dataDxfId="192"/>
    <tableColumn id="4" xr3:uid="{46E7273C-7C2B-4CDF-990D-AFC9752DB8F3}" name="Code" dataDxfId="191"/>
    <tableColumn id="19" xr3:uid="{EF00A3E9-94F2-4680-B7D7-04FDFE4F76DB}" name="Medical Assistant" dataDxfId="190" dataCellStyle="Currency"/>
    <tableColumn id="20" xr3:uid="{FF29D778-9FE8-4DFC-B64E-91B6DEA4E73E}" name="Licensed Psychiatric Technician/ Clinical Trainee " dataDxfId="189" dataCellStyle="Currency"/>
    <tableColumn id="21" xr3:uid="{8F608E79-3CBF-47B1-80CC-A0CE676E1C61}" name="Licensed Vocation Nurse/ Clinical Trainee " dataDxfId="188" dataCellStyle="Currency"/>
    <tableColumn id="5" xr3:uid="{CC5CBF0D-C29C-4F89-B520-ACB2B935E6AD}" name="Peer Recovery Specialist" dataDxfId="187" dataCellStyle="Currency"/>
    <tableColumn id="14" xr3:uid="{1F6CC6A7-1190-4635-B0CD-D3190DBC2BEF}" name="Registered Alcohol and Drug Counselor" dataDxfId="186" dataCellStyle="Currency"/>
    <tableColumn id="6" xr3:uid="{827B492A-1384-45A3-941B-00E3F70C121C}" name="Certified Alcohol and Drug Counselor" dataDxfId="185" dataCellStyle="Currency"/>
    <tableColumn id="16" xr3:uid="{6A658644-C3BC-453C-8A31-B229BBDB6AD2}" name="LPHA (LMFT, LCSW, LPCC)/  LPHA and LE- LPHA  (AMFT. ASW, APCC)/ Clinical Trainee" dataDxfId="184" dataCellStyle="Currency"/>
    <tableColumn id="22" xr3:uid="{9C97B2E8-D1E6-4959-860C-9AFD163B5939}" name="Occupational Therapist/ Clinical Trainee " dataDxfId="183" dataCellStyle="Currency"/>
    <tableColumn id="17" xr3:uid="{F2FE955C-DFEA-4671-8F45-B30B2D06A0A2}" name="Psychologist/Psychological Associate/ Clinical Trainee" dataDxfId="182" dataCellStyle="Currency"/>
    <tableColumn id="8" xr3:uid="{B7807B17-7721-4DBC-81A5-A8C25B48FCB0}" name="Registered Nurse/ Clinical Trainee" dataDxfId="181" dataCellStyle="Currency"/>
    <tableColumn id="9" xr3:uid="{94E470F8-C86A-40B4-BC44-56C6F88C9B58}" name="Physicians Assistant/ Clinical Trainee" dataDxfId="180" dataCellStyle="Currency"/>
    <tableColumn id="11" xr3:uid="{7A376B2E-5987-48D3-8182-2C6FE805D02F}" name="Pharmacist/ Clinical Trainee" dataDxfId="179" dataCellStyle="Currency"/>
    <tableColumn id="15" xr3:uid="{36A7C92C-F7AA-406B-8D6C-E9BA63147F4B}" name="Nurse Practitioner/ Clinical Trainee" dataDxfId="178" dataCellStyle="Currency"/>
    <tableColumn id="13" xr3:uid="{5F6B6F32-8178-4781-A4D2-FC4C132EAE97}" name="Physician  (MD/DO) Medical Student in Clerkship/ Physician Clinical Trainee (Medical Student)" dataDxfId="177" dataCellStyle="Currenc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7FF14CA-AB08-4FDD-85FC-94AEFF255B44}" name="Table326" displayName="Table326" ref="A2:R161" totalsRowShown="0" headerRowDxfId="176" dataDxfId="174" headerRowBorderDxfId="175" tableBorderDxfId="173" totalsRowBorderDxfId="172" dataCellStyle="Currency">
  <autoFilter ref="A2:R161" xr:uid="{67FF14CA-AB08-4FDD-85FC-94AEFF255B44}"/>
  <tableColumns count="18">
    <tableColumn id="1" xr3:uid="{A5766232-C2B9-4C51-888F-A076FC150091}" name="Level of Care" dataDxfId="171"/>
    <tableColumn id="2" xr3:uid="{FD54E553-CD2F-461E-AEAE-FAC718CC4716}" name="Code Type" dataDxfId="170"/>
    <tableColumn id="3" xr3:uid="{1A359A73-1216-445E-9FE9-BC82EF6E8E29}" name="Service" dataDxfId="169"/>
    <tableColumn id="4" xr3:uid="{6A46598F-4338-4E43-8DA9-40C5CF120EA7}" name="Code" dataDxfId="168"/>
    <tableColumn id="19" xr3:uid="{C828242B-45A4-4B44-AD1B-EA5B135AE12D}" name="Medical Assistant" dataDxfId="167" dataCellStyle="Currency"/>
    <tableColumn id="20" xr3:uid="{615F564B-9FD0-4809-B3CA-0654AAD1A696}" name="Licensed Psychiatric Technician/ Clinical Trainee " dataDxfId="166" dataCellStyle="Currency"/>
    <tableColumn id="21" xr3:uid="{FA2518CA-C4D0-4545-B423-AC835D5B38A0}" name="Licensed Vocation Nurse/ Clinical Trainee " dataDxfId="165" dataCellStyle="Currency"/>
    <tableColumn id="5" xr3:uid="{8F0A5026-FBE7-41F8-A2B4-A2EE75732757}" name="Peer Recovery Specialist" dataDxfId="164" dataCellStyle="Currency"/>
    <tableColumn id="14" xr3:uid="{8EA9F367-FC3F-4628-83F9-0BCBF135EE26}" name="Registered Alcohol and Drug Counselor" dataDxfId="163" dataCellStyle="Currency"/>
    <tableColumn id="6" xr3:uid="{2030A6AC-DE3A-4993-B156-BBF01A829189}" name="Certified Alcohol and Drug Counselor" dataDxfId="162" dataCellStyle="Currency"/>
    <tableColumn id="16" xr3:uid="{E4858916-A75A-495D-BEA2-4C4B27A2BCD0}" name="LPHA (LMFT, LCSW, LPCC)/  LPHA and LE- LPHA  (AMFT. ASW, APCC)/ Clinical Trainee" dataDxfId="161" dataCellStyle="Currency"/>
    <tableColumn id="22" xr3:uid="{FE75C9F2-B81A-49F7-8137-5D626E5486B5}" name="Occupational Therapist/ Clinical Trainee " dataDxfId="160" dataCellStyle="Currency"/>
    <tableColumn id="15" xr3:uid="{6061740B-F9CA-42F9-8468-0D7D5289D68B}" name="Psychologist/Psychological Associate/ Clinical Trainee" dataDxfId="159" dataCellStyle="Currency"/>
    <tableColumn id="8" xr3:uid="{BC173B9B-7A38-4AF4-8DCE-30291BAADECE}" name="Registered Nurse/ Clinical Trainee" dataDxfId="158" dataCellStyle="Currency"/>
    <tableColumn id="9" xr3:uid="{8866F44E-B893-473E-A15B-BDCE3AF6784C}" name="Physicians Assistant/ Clinical Trainee" dataDxfId="157" dataCellStyle="Currency"/>
    <tableColumn id="11" xr3:uid="{494BFDF8-EB03-4424-A272-AF3E5BD4BA4B}" name="Pharmacist/ Clinical Trainee" dataDxfId="156" dataCellStyle="Currency"/>
    <tableColumn id="12" xr3:uid="{E47805E9-2553-4C83-BFD4-DA5F10ECB0CD}" name="Nurse Practitioner/ Clinical Trainee" dataDxfId="155" dataCellStyle="Currency"/>
    <tableColumn id="13" xr3:uid="{F1DA6EC6-FCC4-45EE-A3CC-4D436EF440BB}" name="Physician  (MD/DO) Medical Student in Clerkship/ Physician Clinical Trainee (Medical Student)" dataDxfId="154" dataCellStyle="Currenc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1961B2A-34DE-41B4-9C59-DABFC26A877C}" name="Table32612" displayName="Table32612" ref="A2:R161" totalsRowShown="0" headerRowDxfId="153" dataDxfId="151" headerRowBorderDxfId="152" tableBorderDxfId="150" totalsRowBorderDxfId="149" dataCellStyle="Currency">
  <autoFilter ref="A2:R161" xr:uid="{FC278B14-F718-4FEA-ACA2-4696B71E91E7}"/>
  <tableColumns count="18">
    <tableColumn id="1" xr3:uid="{17DF04DE-81D9-4568-8775-C6DFB46756C9}" name="Level of Care" dataDxfId="148"/>
    <tableColumn id="2" xr3:uid="{E19E059F-0F6E-4B2A-A49F-E751647C9AAF}" name="Code Type" dataDxfId="147"/>
    <tableColumn id="3" xr3:uid="{BDC5E149-05DB-468F-8AF1-7B6E13D8C772}" name="Service" dataDxfId="146"/>
    <tableColumn id="4" xr3:uid="{4E1BBABD-3038-4C9E-B550-50A23759B6BC}" name="Code" dataDxfId="145"/>
    <tableColumn id="19" xr3:uid="{99182387-2253-44E3-ABDC-8492FDD7991A}" name="Medical Assistant" dataDxfId="144" dataCellStyle="Currency"/>
    <tableColumn id="20" xr3:uid="{4E3A5427-2126-45B2-9005-279E09E1030E}" name="Licensed Psychiatric Technician/ Clinical Trainee " dataDxfId="143" dataCellStyle="Currency"/>
    <tableColumn id="21" xr3:uid="{BF7D390D-029B-4EC6-84BC-91833FE09F7D}" name="Licensed Vocation Nurse/ Clinical Trainee " dataDxfId="142" dataCellStyle="Currency"/>
    <tableColumn id="5" xr3:uid="{DCD28A88-2D48-47A8-974B-CA4BC7299F71}" name="Peer Recovery Specialist" dataDxfId="141" dataCellStyle="Currency"/>
    <tableColumn id="14" xr3:uid="{B8A269F5-3F6F-4BB3-A566-EF842ED58031}" name="Registered Alcohol and Drug Counselor" dataDxfId="140" dataCellStyle="Currency"/>
    <tableColumn id="6" xr3:uid="{EB037C42-E150-42D5-BBE6-8199A7BE9C7B}" name="Certified Alcohol and Drug Counselor" dataDxfId="139" dataCellStyle="Currency"/>
    <tableColumn id="15" xr3:uid="{D9EC14AC-D474-4194-BD8E-51A878CE1328}" name="LPHA (LMFT, LCSW, LPCC)/  LPHA and LE- LPHA  (AMFT. ASW, APCC)/ Clinical Trainee" dataDxfId="138" dataCellStyle="Currency"/>
    <tableColumn id="22" xr3:uid="{EAD26FE1-C734-4F22-811A-F35BAA5F4271}" name="Occupational Therapist/ Clinical Trainee " dataDxfId="137" dataCellStyle="Currency"/>
    <tableColumn id="7" xr3:uid="{6BDD2B3F-E867-4649-A526-D92FFE753B52}" name="Psychologist/Psychological Associate/ Clinical Trainee" dataDxfId="136" dataCellStyle="Currency"/>
    <tableColumn id="8" xr3:uid="{BBC053F7-5B88-4792-9DC9-233FAD791563}" name="Registered Nurse/ Clinical Trainee" dataDxfId="135" dataCellStyle="Currency"/>
    <tableColumn id="9" xr3:uid="{866A580F-2FAC-42BE-B515-2F876DF8E2CB}" name="Physicians Assistant/ Clinical Trainee" dataDxfId="134" dataCellStyle="Currency"/>
    <tableColumn id="11" xr3:uid="{418535C9-73C6-4F0F-8725-1051AA2B48D4}" name="Pharmacist/ Clinical Trainee" dataDxfId="133" dataCellStyle="Currency"/>
    <tableColumn id="12" xr3:uid="{70A790AA-E5F4-40DB-B112-820730C92509}" name="Nurse Practitioner/ Clinical Trainee" dataDxfId="132" dataCellStyle="Currency"/>
    <tableColumn id="13" xr3:uid="{EFB64D9A-5210-4C49-9590-098E4A22EF7F}" name="Physician  (MD/DO) Medical Student in Clerkship/ Physician Clinical Trainee (Medical Student)" dataDxfId="131" dataCellStyle="Currency"/>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B777E10-040D-4306-8D07-2059E23D56A5}" name="Table413" displayName="Table413" ref="A2:S184" totalsRowShown="0" headerRowDxfId="130" dataDxfId="128" headerRowBorderDxfId="129">
  <autoFilter ref="A2:S184" xr:uid="{27B297A7-3DC9-40E5-965F-DB49802B522A}"/>
  <tableColumns count="19">
    <tableColumn id="1" xr3:uid="{5A547194-FE74-4EB5-A601-A45C45C00375}" name="Level of Care" dataDxfId="127"/>
    <tableColumn id="2" xr3:uid="{4A480A41-7616-430A-951A-E09668FF9D58}" name="Code Type" dataDxfId="126"/>
    <tableColumn id="3" xr3:uid="{B200CD97-FD6B-407F-8BB2-A5FA66111326}" name="Service" dataDxfId="125"/>
    <tableColumn id="4" xr3:uid="{02BE03C4-D2C0-4414-B4A6-8C16EC72BC47}" name="Code" dataDxfId="124"/>
    <tableColumn id="9" xr3:uid="{BB29C737-EACA-4982-904E-D4719A48ED25}" name="Units" dataDxfId="123" dataCellStyle="Comma"/>
    <tableColumn id="20" xr3:uid="{BAEB7A02-B0A5-40CA-860A-85E85C780015}" name="Medical Assistant" dataDxfId="122" dataCellStyle="Currency"/>
    <tableColumn id="21" xr3:uid="{32D06444-829E-40BA-896A-839028C4A889}" name="Licensed Psychiatric Technician/ Clinical Trainee " dataDxfId="121" dataCellStyle="Currency"/>
    <tableColumn id="22" xr3:uid="{E2DE8648-39A1-4BB1-8B20-14BC198A785A}" name="Licensed Vocation Nurse/ Clinical Trainee " dataDxfId="120" dataCellStyle="Currency"/>
    <tableColumn id="5" xr3:uid="{0DBFC59A-E734-4043-A813-F151E544A4CE}" name="Peer Recovery Specialist" dataDxfId="119"/>
    <tableColumn id="14" xr3:uid="{A29AE7B6-0F02-459E-B9C3-991735426D10}" name="Registered Alcohol and Drug Counselor" dataDxfId="118"/>
    <tableColumn id="6" xr3:uid="{57F6FAFD-72CC-4224-B0D9-F4B24BF94424}" name="Certified Alcohol and Drug Counselor" dataDxfId="117"/>
    <tableColumn id="15" xr3:uid="{7D9069D6-2B79-40CA-A97E-E2AE0D4B93E5}" name="LPHA (LMFT, LCSW, LPCC)/  LPHA and LE- LPHA  (AMFT. ASW, APCC)/ Clinical Trainee" dataDxfId="116" dataCellStyle="Currency"/>
    <tableColumn id="23" xr3:uid="{1E820727-6017-46B0-B395-DFD209C2ECF8}" name="Occupational Therapist/ Clinical Trainee " dataDxfId="115" dataCellStyle="Currency"/>
    <tableColumn id="16" xr3:uid="{F0EE771A-44A0-42EF-BB92-FD5A6A241C46}" name="Psychologist/Psychological Associate/ Clinical Trainee" dataDxfId="114" dataCellStyle="Currency"/>
    <tableColumn id="8" xr3:uid="{09B42F5A-4201-485C-B52E-D86435F47797}" name="Registered Nurse/ Clinical Trainee" dataDxfId="113"/>
    <tableColumn id="10" xr3:uid="{1E38AC8F-44E6-4CDB-866B-A96535A02627}" name="Physicians Assistant/ Clinical Trainee" dataDxfId="112" dataCellStyle="Currency"/>
    <tableColumn id="11" xr3:uid="{0F5A5023-3181-4B9E-B6E4-A6096E411C32}" name="Pharmacist/ Clinical Trainee" dataDxfId="111"/>
    <tableColumn id="12" xr3:uid="{39D45347-2B25-42B1-A1C3-FC2EEDBBD9BB}" name="Nurse Practitioner/ Clinical Trainee" dataDxfId="110" dataCellStyle="Currency"/>
    <tableColumn id="13" xr3:uid="{9E06614F-99EC-40F9-BCD0-ABC41F894FD6}" name="Physician  (MD/DO) Medical Student in Clerkship/ Physician Clinical Trainee (Medical Student)" dataDxfId="109"/>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7B297A7-3DC9-40E5-965F-DB49802B522A}" name="Table4" displayName="Table4" ref="A2:S184" totalsRowShown="0" headerRowDxfId="108" dataDxfId="106" headerRowBorderDxfId="107">
  <autoFilter ref="A2:S184" xr:uid="{27B297A7-3DC9-40E5-965F-DB49802B522A}"/>
  <tableColumns count="19">
    <tableColumn id="1" xr3:uid="{F82DE956-69D0-47C5-88A0-CB8CFBFEBD2F}" name="Level of Care" dataDxfId="105"/>
    <tableColumn id="2" xr3:uid="{264951F1-44B1-4DC1-A9CC-DCA3C87765CF}" name="Code Type" dataDxfId="104"/>
    <tableColumn id="3" xr3:uid="{0BFC7C27-1766-49E0-B0B9-329BBEA29195}" name="Service" dataDxfId="103"/>
    <tableColumn id="4" xr3:uid="{7B2AEF5B-5BA1-4954-92A0-56E6DD8C3C52}" name="Code" dataDxfId="102"/>
    <tableColumn id="10" xr3:uid="{85B836D6-CDE8-4A55-B7EC-0E8ADA8F2599}" name="Units" dataDxfId="101" dataCellStyle="Comma"/>
    <tableColumn id="20" xr3:uid="{3E0F003C-A6AB-4773-B703-2FD03F0C13EC}" name="Medical Assistant" dataDxfId="100" dataCellStyle="Currency"/>
    <tableColumn id="21" xr3:uid="{7562234D-B8DF-4B38-A547-608A00859F3F}" name="Licensed Psychiatric Technician/ Clinical Trainee " dataDxfId="99" dataCellStyle="Currency"/>
    <tableColumn id="22" xr3:uid="{66E88C2A-311B-4AE2-A1A5-98872DE1DB27}" name="Licensed Vocation Nurse/ Clinical Trainee " dataDxfId="98" dataCellStyle="Currency"/>
    <tableColumn id="5" xr3:uid="{77B2A0D7-96CF-4435-B0FD-128A00097C0C}" name="Peer Recovery Specialist" dataDxfId="97"/>
    <tableColumn id="14" xr3:uid="{254C0B82-D91A-4F6B-BE13-7D4A1752A18B}" name="Registered Alcohol and Drug Counselor" dataDxfId="96"/>
    <tableColumn id="6" xr3:uid="{172544E3-B79B-42D3-B7C1-A2BFDC4D3462}" name="Certified Alcohol and Drug Counselor" dataDxfId="95"/>
    <tableColumn id="16" xr3:uid="{B3122ECE-BE2F-4392-BFE1-2F47045E1EC9}" name="LPHA (LMFT, LCSW, LPCC)/  LPHA and LE- LPHA  (AMFT. ASW, APCC)/ Clinical Trainee" dataDxfId="94" dataCellStyle="Currency"/>
    <tableColumn id="23" xr3:uid="{3D646C78-01CB-45B5-BAF3-BFD3ECDBF50B}" name="Occupational Therapist/ Clinical Trainee" dataDxfId="93" dataCellStyle="Currency"/>
    <tableColumn id="15" xr3:uid="{BF70823C-911C-4D16-9321-13F469030515}" name="Psychologist/Psychological Associate/ Clinical Trainee" dataDxfId="92" dataCellStyle="Currency"/>
    <tableColumn id="8" xr3:uid="{CA0D91B2-7D5D-48B7-AE28-BE936D0B1E68}" name="Registered Nurse/ Clinical Trainee" dataDxfId="91"/>
    <tableColumn id="9" xr3:uid="{1BBB7AA9-3C4A-4C22-A81C-AC5601420BE7}" name="Physicians Assistant/ Clinical Trainee" dataDxfId="90" dataCellStyle="Currency"/>
    <tableColumn id="11" xr3:uid="{45968E7A-0C54-48CE-AF1C-391D2740A3FF}" name="Pharmacist/ Clinical Trainee" dataDxfId="89"/>
    <tableColumn id="12" xr3:uid="{2718C696-99D1-4D3E-A15C-EEB9003CC725}" name="Nurse Practitioner/ Clinical Trainee" dataDxfId="88" dataCellStyle="Currency"/>
    <tableColumn id="13" xr3:uid="{9DC5B056-188F-4DCF-85BA-C8C7626689F3}" name="Physician  (MD/DO) Medical Student in Clerkship/ Physician Clinical Trainee (Medical Student)" dataDxfId="87"/>
  </tableColumns>
  <tableStyleInfo name="TableStyleMedium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9D0B425-4184-447C-B7B6-35E428ADEDC2}" name="Table414" displayName="Table414" ref="A2:S184" totalsRowShown="0" headerRowDxfId="86" dataDxfId="84" headerRowBorderDxfId="85">
  <autoFilter ref="A2:S184" xr:uid="{89D0B425-4184-447C-B7B6-35E428ADEDC2}"/>
  <tableColumns count="19">
    <tableColumn id="1" xr3:uid="{EFA98204-1E7D-49B2-9F9C-A6886F0E6CB1}" name="Level of Care" dataDxfId="83"/>
    <tableColumn id="2" xr3:uid="{40FB06E0-1E86-4A13-AFA5-54A13DB07576}" name="Code Type" dataDxfId="82"/>
    <tableColumn id="3" xr3:uid="{B9B7EDCD-2DBC-4011-ADD3-D27441FE6567}" name="Service" dataDxfId="81"/>
    <tableColumn id="4" xr3:uid="{2896169F-BD33-4F55-87E3-4197A7CB9AFC}" name="Code" dataDxfId="80"/>
    <tableColumn id="9" xr3:uid="{CF5EA7B1-21B5-4BC7-B5EE-F887594FD940}" name="Units" dataDxfId="79"/>
    <tableColumn id="20" xr3:uid="{0A029A55-9F62-4AAD-9EB7-511F687587A8}" name="Medical Assistant" dataDxfId="78" dataCellStyle="Currency"/>
    <tableColumn id="21" xr3:uid="{08CAD62E-93A8-422F-A5A7-0EC226959F59}" name="Licensed Psychiatric Technician/ Clinical Trainee" dataDxfId="77" dataCellStyle="Currency"/>
    <tableColumn id="22" xr3:uid="{FF855496-A4A9-4675-83D8-0061F41E9B6B}" name="Licensed Vocation Nurse/ Clinical Trainee" dataDxfId="76" dataCellStyle="Currency"/>
    <tableColumn id="5" xr3:uid="{2983D35D-F7E8-4A8A-A6C4-BC81213094CF}" name="Peer Recovery Specialist" dataDxfId="75"/>
    <tableColumn id="14" xr3:uid="{07DB82EB-421D-4D6D-9A60-278ECC0DB1C6}" name="Registered Alcohol and Drug Counselor" dataDxfId="74"/>
    <tableColumn id="6" xr3:uid="{595A9EAC-72E4-49BD-9DAA-B4263D936EE1}" name="Certified Alcohol and Drug Counselor" dataDxfId="73"/>
    <tableColumn id="16" xr3:uid="{2A6F85B9-4972-4D6E-BEB6-2CF543F7B6DD}" name="LPHA (LMFT, LCSW, LPCC)/  LPHA and LE- LPHA  (AMFT. ASW, APCC)/ Clinical Trainee" dataDxfId="72" dataCellStyle="Currency"/>
    <tableColumn id="23" xr3:uid="{45F4B633-7C5F-4EFF-BFFF-B2CC414E241E}" name="Occupational Therapist/ Clinical Trainee" dataDxfId="71" dataCellStyle="Currency"/>
    <tableColumn id="15" xr3:uid="{7487669B-5C8B-44CD-A0FD-CFCC893BFC03}" name="Psychologist/Psychological Associate/ Clinical Trainee" dataDxfId="70" dataCellStyle="Currency"/>
    <tableColumn id="8" xr3:uid="{D943E9D5-1EE6-460D-A848-B9E8426F3831}" name="Registered Nurse/ Clinical Trainee" dataDxfId="69"/>
    <tableColumn id="12" xr3:uid="{CF281CD3-3675-4AE8-99F7-513BC108D0AF}" name="Physicians Assistant/ Clinical Trainee" dataDxfId="68"/>
    <tableColumn id="18" xr3:uid="{F6EEA1EA-3FF3-4386-A102-4B553EB6BDDC}" name="Pharmacist/ Clinical Trainee" dataDxfId="67" dataCellStyle="Currency"/>
    <tableColumn id="17" xr3:uid="{D35144A7-A365-4B6A-A7D4-C0D10095FAED}" name="Nurse Practitioner/ Clinical Trainee" dataDxfId="66" dataCellStyle="Currency"/>
    <tableColumn id="13" xr3:uid="{CD0389EF-E0E4-4C46-AD9D-9BA1F64E9C67}" name="Physician  (MD/DO) Medical Student in Clerkship/ Physician Clinical Trainee (Medical Student)" dataDxfId="65"/>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dhcs.ca.gov/provgovpart/Documents/SDMC-DMC-NDC-List-6-29-22.xls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cde.ca.gov/sp/cd/op/" TargetMode="External"/><Relationship Id="rId2" Type="http://schemas.openxmlformats.org/officeDocument/2006/relationships/hyperlink" Target="http://publichealth.lacounty.gov/sapc/Bulletins/START-ODS/18-11/Bulletin18-11PregnantParentingWomenServices.pdf" TargetMode="External"/><Relationship Id="rId1" Type="http://schemas.openxmlformats.org/officeDocument/2006/relationships/hyperlink" Target="https://www.govinfo.gov/content/pkg/CFR-2017-title45-vol1/xml/CFR-2017-title45-vol1-part96.xml" TargetMode="External"/><Relationship Id="rId5" Type="http://schemas.openxmlformats.org/officeDocument/2006/relationships/printerSettings" Target="../printerSettings/printerSettings16.bin"/><Relationship Id="rId4" Type="http://schemas.openxmlformats.org/officeDocument/2006/relationships/hyperlink" Target="http://publichealth.lacounty.gov/sapc/Bulletins/START-ODS/RBHInquiryGuide.pdf" TargetMode="External"/></Relationships>
</file>

<file path=xl/worksheets/_rels/sheet1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FDEC-7E71-413A-B3F9-A43B89CB30E8}">
  <sheetPr>
    <tabColor theme="4" tint="-0.249977111117893"/>
    <pageSetUpPr fitToPage="1"/>
  </sheetPr>
  <dimension ref="A1:T203"/>
  <sheetViews>
    <sheetView tabSelected="1" zoomScale="85" zoomScaleNormal="85" workbookViewId="0">
      <selection sqref="A1:S1"/>
    </sheetView>
  </sheetViews>
  <sheetFormatPr defaultColWidth="20.54296875" defaultRowHeight="14.5" x14ac:dyDescent="0.35"/>
  <cols>
    <col min="1" max="1" width="16.453125" style="53" bestFit="1" customWidth="1"/>
    <col min="2" max="2" width="20.54296875" style="80"/>
    <col min="3" max="3" width="20.54296875" style="108"/>
    <col min="4" max="4" width="12.90625" style="80" customWidth="1"/>
    <col min="5" max="5" width="10.36328125" style="238" hidden="1" customWidth="1"/>
    <col min="6" max="11" width="16.54296875" style="80" customWidth="1"/>
    <col min="12" max="12" width="16.54296875" style="81" customWidth="1"/>
    <col min="13" max="16" width="16.54296875" style="80" customWidth="1"/>
    <col min="17" max="17" width="16.54296875" style="81" customWidth="1"/>
    <col min="18" max="18" width="16.54296875" style="80" customWidth="1"/>
    <col min="19" max="19" width="16.54296875" style="81" customWidth="1"/>
    <col min="20" max="20" width="17" style="80" customWidth="1"/>
    <col min="21" max="16384" width="20.54296875" style="80"/>
  </cols>
  <sheetData>
    <row r="1" spans="1:19" s="154" customFormat="1" ht="29.15" customHeight="1" thickBot="1" x14ac:dyDescent="0.4">
      <c r="A1" s="483" t="s">
        <v>751</v>
      </c>
      <c r="B1" s="484"/>
      <c r="C1" s="484"/>
      <c r="D1" s="484"/>
      <c r="E1" s="484"/>
      <c r="F1" s="484"/>
      <c r="G1" s="484"/>
      <c r="H1" s="484"/>
      <c r="I1" s="484"/>
      <c r="J1" s="484"/>
      <c r="K1" s="484"/>
      <c r="L1" s="484"/>
      <c r="M1" s="484"/>
      <c r="N1" s="484"/>
      <c r="O1" s="484"/>
      <c r="P1" s="484"/>
      <c r="Q1" s="484"/>
      <c r="R1" s="484"/>
      <c r="S1" s="485"/>
    </row>
    <row r="2" spans="1:19" s="79" customFormat="1" ht="101.5" x14ac:dyDescent="0.35">
      <c r="A2" s="73" t="s">
        <v>0</v>
      </c>
      <c r="B2" s="74" t="s">
        <v>1</v>
      </c>
      <c r="C2" s="74" t="s">
        <v>2</v>
      </c>
      <c r="D2" s="74" t="s">
        <v>3</v>
      </c>
      <c r="E2" s="267" t="s">
        <v>777</v>
      </c>
      <c r="F2" s="420" t="s">
        <v>1109</v>
      </c>
      <c r="G2" s="419" t="s">
        <v>1127</v>
      </c>
      <c r="H2" s="419" t="s">
        <v>1126</v>
      </c>
      <c r="I2" s="74" t="s">
        <v>4</v>
      </c>
      <c r="J2" s="74" t="s">
        <v>5</v>
      </c>
      <c r="K2" s="74" t="s">
        <v>6</v>
      </c>
      <c r="L2" s="58" t="s">
        <v>1110</v>
      </c>
      <c r="M2" s="419" t="s">
        <v>1125</v>
      </c>
      <c r="N2" s="58" t="s">
        <v>1111</v>
      </c>
      <c r="O2" s="74" t="s">
        <v>1112</v>
      </c>
      <c r="P2" s="74" t="s">
        <v>1124</v>
      </c>
      <c r="Q2" s="74" t="s">
        <v>1114</v>
      </c>
      <c r="R2" s="74" t="s">
        <v>1115</v>
      </c>
      <c r="S2" s="75" t="s">
        <v>1123</v>
      </c>
    </row>
    <row r="3" spans="1:19" x14ac:dyDescent="0.35">
      <c r="A3" s="59" t="s">
        <v>9</v>
      </c>
      <c r="B3" s="54" t="s">
        <v>10</v>
      </c>
      <c r="C3" s="104" t="s">
        <v>11</v>
      </c>
      <c r="D3" s="54">
        <v>90785</v>
      </c>
      <c r="E3" s="263"/>
      <c r="F3" s="412">
        <v>16.5</v>
      </c>
      <c r="G3" s="414">
        <v>16.5</v>
      </c>
      <c r="H3" s="414">
        <v>16.5</v>
      </c>
      <c r="I3" s="61" t="s">
        <v>12</v>
      </c>
      <c r="J3" s="61">
        <v>16.5</v>
      </c>
      <c r="K3" s="61">
        <v>16.5</v>
      </c>
      <c r="L3" s="61">
        <v>16.5</v>
      </c>
      <c r="M3" s="414">
        <v>16.5</v>
      </c>
      <c r="N3" s="82">
        <v>16.5</v>
      </c>
      <c r="O3" s="82">
        <v>16.5</v>
      </c>
      <c r="P3" s="82">
        <v>16.5</v>
      </c>
      <c r="Q3" s="82">
        <v>16.5</v>
      </c>
      <c r="R3" s="82">
        <v>16.5</v>
      </c>
      <c r="S3" s="462">
        <v>16.5</v>
      </c>
    </row>
    <row r="4" spans="1:19" ht="29" x14ac:dyDescent="0.35">
      <c r="A4" s="59" t="s">
        <v>9</v>
      </c>
      <c r="B4" s="54" t="s">
        <v>13</v>
      </c>
      <c r="C4" s="104" t="s">
        <v>14</v>
      </c>
      <c r="D4" s="54">
        <v>90791</v>
      </c>
      <c r="E4" s="263"/>
      <c r="F4" s="62" t="s">
        <v>12</v>
      </c>
      <c r="G4" s="61" t="s">
        <v>12</v>
      </c>
      <c r="H4" s="55" t="s">
        <v>12</v>
      </c>
      <c r="I4" s="61" t="s">
        <v>12</v>
      </c>
      <c r="J4" s="61" t="s">
        <v>12</v>
      </c>
      <c r="K4" s="61" t="s">
        <v>12</v>
      </c>
      <c r="L4" s="61">
        <v>59.437583699999998</v>
      </c>
      <c r="M4" s="55" t="s">
        <v>12</v>
      </c>
      <c r="N4" s="82">
        <v>91.366864199999995</v>
      </c>
      <c r="O4" s="82" t="s">
        <v>12</v>
      </c>
      <c r="P4" s="82">
        <v>102.1736976</v>
      </c>
      <c r="Q4" s="82" t="s">
        <v>12</v>
      </c>
      <c r="R4" s="82">
        <v>112.980531</v>
      </c>
      <c r="S4" s="462">
        <v>227.43472109999999</v>
      </c>
    </row>
    <row r="5" spans="1:19" ht="43.5" x14ac:dyDescent="0.35">
      <c r="A5" s="59" t="s">
        <v>9</v>
      </c>
      <c r="B5" s="54" t="s">
        <v>16</v>
      </c>
      <c r="C5" s="104" t="s">
        <v>999</v>
      </c>
      <c r="D5" s="54">
        <v>90846</v>
      </c>
      <c r="E5" s="263">
        <v>3</v>
      </c>
      <c r="F5" s="62" t="s">
        <v>12</v>
      </c>
      <c r="G5" s="61" t="s">
        <v>12</v>
      </c>
      <c r="H5" s="55" t="s">
        <v>12</v>
      </c>
      <c r="I5" s="61" t="s">
        <v>12</v>
      </c>
      <c r="J5" s="61" t="s">
        <v>12</v>
      </c>
      <c r="K5" s="61" t="s">
        <v>12</v>
      </c>
      <c r="L5" s="61">
        <v>178.31275109999999</v>
      </c>
      <c r="M5" s="55" t="s">
        <v>12</v>
      </c>
      <c r="N5" s="82">
        <v>274.10059259999997</v>
      </c>
      <c r="O5" s="82" t="s">
        <v>12</v>
      </c>
      <c r="P5" s="82">
        <v>306.52109280000002</v>
      </c>
      <c r="Q5" s="82" t="s">
        <v>12</v>
      </c>
      <c r="R5" s="82">
        <v>338.94159300000001</v>
      </c>
      <c r="S5" s="462">
        <v>682.30416330000003</v>
      </c>
    </row>
    <row r="6" spans="1:19" ht="72.5" x14ac:dyDescent="0.35">
      <c r="A6" s="59" t="s">
        <v>9</v>
      </c>
      <c r="B6" s="54" t="s">
        <v>16</v>
      </c>
      <c r="C6" s="104" t="s">
        <v>1001</v>
      </c>
      <c r="D6" s="54">
        <v>90847</v>
      </c>
      <c r="E6" s="263">
        <v>3</v>
      </c>
      <c r="F6" s="62" t="s">
        <v>12</v>
      </c>
      <c r="G6" s="61" t="s">
        <v>12</v>
      </c>
      <c r="H6" s="55" t="s">
        <v>12</v>
      </c>
      <c r="I6" s="61" t="s">
        <v>12</v>
      </c>
      <c r="J6" s="61" t="s">
        <v>12</v>
      </c>
      <c r="K6" s="61" t="s">
        <v>12</v>
      </c>
      <c r="L6" s="61">
        <v>178.31275109999999</v>
      </c>
      <c r="M6" s="55" t="s">
        <v>12</v>
      </c>
      <c r="N6" s="82">
        <v>274.10059259999997</v>
      </c>
      <c r="O6" s="82" t="s">
        <v>12</v>
      </c>
      <c r="P6" s="82">
        <v>306.52109280000002</v>
      </c>
      <c r="Q6" s="82" t="s">
        <v>12</v>
      </c>
      <c r="R6" s="82">
        <v>338.94159300000001</v>
      </c>
      <c r="S6" s="462">
        <v>682.30416330000003</v>
      </c>
    </row>
    <row r="7" spans="1:19" ht="43.5" x14ac:dyDescent="0.35">
      <c r="A7" s="59" t="s">
        <v>9</v>
      </c>
      <c r="B7" s="54" t="s">
        <v>16</v>
      </c>
      <c r="C7" s="104" t="s">
        <v>17</v>
      </c>
      <c r="D7" s="54">
        <v>90849</v>
      </c>
      <c r="E7" s="263"/>
      <c r="F7" s="62" t="s">
        <v>12</v>
      </c>
      <c r="G7" s="61" t="s">
        <v>12</v>
      </c>
      <c r="H7" s="55" t="s">
        <v>12</v>
      </c>
      <c r="I7" s="61" t="s">
        <v>12</v>
      </c>
      <c r="J7" s="61" t="s">
        <v>12</v>
      </c>
      <c r="K7" s="61" t="s">
        <v>12</v>
      </c>
      <c r="L7" s="61">
        <f>59.4375837/4.5</f>
        <v>13.208351933333333</v>
      </c>
      <c r="M7" s="55" t="s">
        <v>12</v>
      </c>
      <c r="N7" s="82">
        <f>91.3668642/4.5</f>
        <v>20.303747599999998</v>
      </c>
      <c r="O7" s="82" t="s">
        <v>12</v>
      </c>
      <c r="P7" s="82">
        <f>102.1736976/4.5</f>
        <v>22.705266133333332</v>
      </c>
      <c r="Q7" s="82" t="s">
        <v>12</v>
      </c>
      <c r="R7" s="82">
        <f>112.980531/4.5</f>
        <v>25.106784666666666</v>
      </c>
      <c r="S7" s="462">
        <f>227.4347211/4.5</f>
        <v>50.541049133333331</v>
      </c>
    </row>
    <row r="8" spans="1:19" ht="130.5" x14ac:dyDescent="0.35">
      <c r="A8" s="59" t="s">
        <v>9</v>
      </c>
      <c r="B8" s="54" t="s">
        <v>13</v>
      </c>
      <c r="C8" s="104" t="s">
        <v>18</v>
      </c>
      <c r="D8" s="54">
        <v>90885</v>
      </c>
      <c r="E8" s="263"/>
      <c r="F8" s="62" t="s">
        <v>12</v>
      </c>
      <c r="G8" s="61" t="s">
        <v>12</v>
      </c>
      <c r="H8" s="55" t="s">
        <v>12</v>
      </c>
      <c r="I8" s="61" t="s">
        <v>12</v>
      </c>
      <c r="J8" s="61" t="s">
        <v>12</v>
      </c>
      <c r="K8" s="61" t="s">
        <v>12</v>
      </c>
      <c r="L8" s="61">
        <v>59.437583699999998</v>
      </c>
      <c r="M8" s="55" t="s">
        <v>12</v>
      </c>
      <c r="N8" s="82">
        <v>91.366864199999995</v>
      </c>
      <c r="O8" s="82" t="s">
        <v>12</v>
      </c>
      <c r="P8" s="82">
        <v>102.1736976</v>
      </c>
      <c r="Q8" s="82" t="s">
        <v>12</v>
      </c>
      <c r="R8" s="82">
        <v>112.980531</v>
      </c>
      <c r="S8" s="462">
        <v>227.43472109999999</v>
      </c>
    </row>
    <row r="9" spans="1:19" ht="101.5" x14ac:dyDescent="0.35">
      <c r="A9" s="59" t="s">
        <v>9</v>
      </c>
      <c r="B9" s="54" t="s">
        <v>10</v>
      </c>
      <c r="C9" s="104" t="s">
        <v>19</v>
      </c>
      <c r="D9" s="54">
        <v>90887</v>
      </c>
      <c r="E9" s="263"/>
      <c r="F9" s="62" t="s">
        <v>12</v>
      </c>
      <c r="G9" s="61" t="s">
        <v>12</v>
      </c>
      <c r="H9" s="55" t="s">
        <v>12</v>
      </c>
      <c r="I9" s="61" t="s">
        <v>12</v>
      </c>
      <c r="J9" s="61" t="s">
        <v>12</v>
      </c>
      <c r="K9" s="61" t="s">
        <v>12</v>
      </c>
      <c r="L9" s="61">
        <v>59.437583699999998</v>
      </c>
      <c r="M9" s="414">
        <v>78.595151999999999</v>
      </c>
      <c r="N9" s="82">
        <v>91.366864199999995</v>
      </c>
      <c r="O9" s="82">
        <v>92.349303599999999</v>
      </c>
      <c r="P9" s="82">
        <v>102.1736976</v>
      </c>
      <c r="Q9" s="82">
        <v>109.0507734</v>
      </c>
      <c r="R9" s="82">
        <v>112.980531</v>
      </c>
      <c r="S9" s="462">
        <v>227.43472109999999</v>
      </c>
    </row>
    <row r="10" spans="1:19" ht="29" x14ac:dyDescent="0.35">
      <c r="A10" s="59" t="s">
        <v>9</v>
      </c>
      <c r="B10" s="54" t="s">
        <v>13</v>
      </c>
      <c r="C10" s="104" t="s">
        <v>22</v>
      </c>
      <c r="D10" s="54">
        <v>96130</v>
      </c>
      <c r="E10" s="263">
        <v>4</v>
      </c>
      <c r="F10" s="62" t="s">
        <v>12</v>
      </c>
      <c r="G10" s="61" t="s">
        <v>12</v>
      </c>
      <c r="H10" s="55" t="s">
        <v>12</v>
      </c>
      <c r="I10" s="61" t="s">
        <v>12</v>
      </c>
      <c r="J10" s="61" t="s">
        <v>12</v>
      </c>
      <c r="K10" s="61" t="s">
        <v>12</v>
      </c>
      <c r="L10" s="61" t="s">
        <v>12</v>
      </c>
      <c r="M10" s="55" t="s">
        <v>12</v>
      </c>
      <c r="N10" s="82">
        <v>365.46745679999998</v>
      </c>
      <c r="O10" s="82" t="s">
        <v>12</v>
      </c>
      <c r="P10" s="82">
        <v>408.69479039999999</v>
      </c>
      <c r="Q10" s="82" t="s">
        <v>12</v>
      </c>
      <c r="R10" s="82">
        <v>451.922124</v>
      </c>
      <c r="S10" s="462">
        <v>909.73888439999996</v>
      </c>
    </row>
    <row r="11" spans="1:19" ht="43.5" x14ac:dyDescent="0.35">
      <c r="A11" s="59" t="s">
        <v>9</v>
      </c>
      <c r="B11" s="54" t="s">
        <v>13</v>
      </c>
      <c r="C11" s="104" t="s">
        <v>23</v>
      </c>
      <c r="D11" s="54">
        <v>96131</v>
      </c>
      <c r="E11" s="263">
        <v>4</v>
      </c>
      <c r="F11" s="62" t="s">
        <v>12</v>
      </c>
      <c r="G11" s="61" t="s">
        <v>12</v>
      </c>
      <c r="H11" s="55" t="s">
        <v>12</v>
      </c>
      <c r="I11" s="61" t="s">
        <v>12</v>
      </c>
      <c r="J11" s="61" t="s">
        <v>12</v>
      </c>
      <c r="K11" s="61" t="s">
        <v>12</v>
      </c>
      <c r="L11" s="61" t="s">
        <v>12</v>
      </c>
      <c r="M11" s="55" t="s">
        <v>12</v>
      </c>
      <c r="N11" s="82">
        <v>365.46745679999998</v>
      </c>
      <c r="O11" s="82" t="s">
        <v>12</v>
      </c>
      <c r="P11" s="82">
        <v>408.69479039999999</v>
      </c>
      <c r="Q11" s="82" t="s">
        <v>12</v>
      </c>
      <c r="R11" s="82">
        <v>451.922124</v>
      </c>
      <c r="S11" s="462">
        <v>909.73888439999996</v>
      </c>
    </row>
    <row r="12" spans="1:19" ht="72.5" x14ac:dyDescent="0.35">
      <c r="A12" s="59" t="s">
        <v>9</v>
      </c>
      <c r="B12" s="54" t="s">
        <v>10</v>
      </c>
      <c r="C12" s="104" t="s">
        <v>25</v>
      </c>
      <c r="D12" s="54">
        <v>96170</v>
      </c>
      <c r="E12" s="263">
        <v>2</v>
      </c>
      <c r="F12" s="412">
        <v>66.8</v>
      </c>
      <c r="G12" s="414">
        <v>83.5</v>
      </c>
      <c r="H12" s="414">
        <v>97.26</v>
      </c>
      <c r="I12" s="61" t="s">
        <v>12</v>
      </c>
      <c r="J12" s="61" t="s">
        <v>12</v>
      </c>
      <c r="K12" s="61" t="s">
        <v>12</v>
      </c>
      <c r="L12" s="61">
        <v>118.8751674</v>
      </c>
      <c r="M12" s="414">
        <v>157.19999999999999</v>
      </c>
      <c r="N12" s="82">
        <v>182.73372839999999</v>
      </c>
      <c r="O12" s="82">
        <v>184.6986072</v>
      </c>
      <c r="P12" s="82">
        <v>204.34739519999999</v>
      </c>
      <c r="Q12" s="82" t="s">
        <v>12</v>
      </c>
      <c r="R12" s="82">
        <v>225.961062</v>
      </c>
      <c r="S12" s="462">
        <v>454.86944219999998</v>
      </c>
    </row>
    <row r="13" spans="1:19" ht="87" x14ac:dyDescent="0.35">
      <c r="A13" s="59" t="s">
        <v>9</v>
      </c>
      <c r="B13" s="54" t="s">
        <v>10</v>
      </c>
      <c r="C13" s="104" t="s">
        <v>26</v>
      </c>
      <c r="D13" s="54">
        <v>96171</v>
      </c>
      <c r="E13" s="263"/>
      <c r="F13" s="412">
        <v>33.402939599999996</v>
      </c>
      <c r="G13" s="414">
        <v>41.753674499999995</v>
      </c>
      <c r="H13" s="414">
        <v>48.630750299999995</v>
      </c>
      <c r="I13" s="61" t="s">
        <v>12</v>
      </c>
      <c r="J13" s="61" t="s">
        <v>12</v>
      </c>
      <c r="K13" s="61" t="s">
        <v>12</v>
      </c>
      <c r="L13" s="61">
        <v>59.437583699999998</v>
      </c>
      <c r="M13" s="414">
        <v>78.595151999999999</v>
      </c>
      <c r="N13" s="82">
        <v>91.366864199999995</v>
      </c>
      <c r="O13" s="82">
        <v>92.349303599999999</v>
      </c>
      <c r="P13" s="82">
        <v>102.1736976</v>
      </c>
      <c r="Q13" s="82" t="s">
        <v>12</v>
      </c>
      <c r="R13" s="82">
        <v>112.980531</v>
      </c>
      <c r="S13" s="462">
        <v>227.43472109999999</v>
      </c>
    </row>
    <row r="14" spans="1:19" ht="43.5" x14ac:dyDescent="0.35">
      <c r="A14" s="59" t="s">
        <v>9</v>
      </c>
      <c r="B14" s="54" t="s">
        <v>13</v>
      </c>
      <c r="C14" s="104" t="s">
        <v>27</v>
      </c>
      <c r="D14" s="54">
        <v>98966</v>
      </c>
      <c r="E14" s="263">
        <v>0.5</v>
      </c>
      <c r="F14" s="62" t="s">
        <v>12</v>
      </c>
      <c r="G14" s="61" t="s">
        <v>12</v>
      </c>
      <c r="H14" s="55" t="s">
        <v>12</v>
      </c>
      <c r="I14" s="61" t="s">
        <v>12</v>
      </c>
      <c r="J14" s="61" t="s">
        <v>12</v>
      </c>
      <c r="K14" s="61" t="s">
        <v>12</v>
      </c>
      <c r="L14" s="61">
        <v>29.718791849999999</v>
      </c>
      <c r="M14" s="55" t="s">
        <v>12</v>
      </c>
      <c r="N14" s="82">
        <v>45.683432099999997</v>
      </c>
      <c r="O14" s="82" t="s">
        <v>12</v>
      </c>
      <c r="P14" s="82">
        <v>51.086848799999999</v>
      </c>
      <c r="Q14" s="82" t="s">
        <v>12</v>
      </c>
      <c r="R14" s="82">
        <v>56.4902655</v>
      </c>
      <c r="S14" s="462" t="s">
        <v>12</v>
      </c>
    </row>
    <row r="15" spans="1:19" ht="43.5" x14ac:dyDescent="0.35">
      <c r="A15" s="59" t="s">
        <v>9</v>
      </c>
      <c r="B15" s="54" t="s">
        <v>13</v>
      </c>
      <c r="C15" s="104" t="s">
        <v>28</v>
      </c>
      <c r="D15" s="54">
        <v>98967</v>
      </c>
      <c r="E15" s="263">
        <v>1</v>
      </c>
      <c r="F15" s="62" t="s">
        <v>12</v>
      </c>
      <c r="G15" s="61" t="s">
        <v>12</v>
      </c>
      <c r="H15" s="55" t="s">
        <v>12</v>
      </c>
      <c r="I15" s="61" t="s">
        <v>12</v>
      </c>
      <c r="J15" s="61" t="s">
        <v>12</v>
      </c>
      <c r="K15" s="61" t="s">
        <v>12</v>
      </c>
      <c r="L15" s="61">
        <v>59.437583699999998</v>
      </c>
      <c r="M15" s="55" t="s">
        <v>12</v>
      </c>
      <c r="N15" s="82">
        <v>91.366864199999995</v>
      </c>
      <c r="O15" s="82" t="s">
        <v>12</v>
      </c>
      <c r="P15" s="82">
        <v>102.1736976</v>
      </c>
      <c r="Q15" s="82" t="s">
        <v>12</v>
      </c>
      <c r="R15" s="82">
        <v>112.980531</v>
      </c>
      <c r="S15" s="462" t="s">
        <v>12</v>
      </c>
    </row>
    <row r="16" spans="1:19" ht="43.5" x14ac:dyDescent="0.35">
      <c r="A16" s="59" t="s">
        <v>9</v>
      </c>
      <c r="B16" s="54" t="s">
        <v>13</v>
      </c>
      <c r="C16" s="104" t="s">
        <v>29</v>
      </c>
      <c r="D16" s="54">
        <v>98968</v>
      </c>
      <c r="E16" s="263">
        <v>1.5</v>
      </c>
      <c r="F16" s="62" t="s">
        <v>12</v>
      </c>
      <c r="G16" s="61" t="s">
        <v>12</v>
      </c>
      <c r="H16" s="55" t="s">
        <v>12</v>
      </c>
      <c r="I16" s="61" t="s">
        <v>12</v>
      </c>
      <c r="J16" s="61" t="s">
        <v>12</v>
      </c>
      <c r="K16" s="61" t="s">
        <v>12</v>
      </c>
      <c r="L16" s="61">
        <f>59.4375837*Table3723[[#This Row],[Units]]</f>
        <v>89.156375549999993</v>
      </c>
      <c r="M16" s="55" t="s">
        <v>12</v>
      </c>
      <c r="N16" s="82">
        <f>91.3668642*Table3723[[#This Row],[Units]]</f>
        <v>137.05029629999999</v>
      </c>
      <c r="O16" s="82" t="s">
        <v>12</v>
      </c>
      <c r="P16" s="82">
        <f>102.1736976*Table3723[[#This Row],[Units]]</f>
        <v>153.26054640000001</v>
      </c>
      <c r="Q16" s="82" t="s">
        <v>12</v>
      </c>
      <c r="R16" s="82">
        <f>112.980531*Table3723[[#This Row],[Units]]</f>
        <v>169.47079650000001</v>
      </c>
      <c r="S16" s="462" t="s">
        <v>12</v>
      </c>
    </row>
    <row r="17" spans="1:19" ht="29" x14ac:dyDescent="0.35">
      <c r="A17" s="59" t="s">
        <v>9</v>
      </c>
      <c r="B17" s="201" t="s">
        <v>13</v>
      </c>
      <c r="C17" s="104" t="s">
        <v>38</v>
      </c>
      <c r="D17" s="54">
        <v>99341</v>
      </c>
      <c r="E17" s="263"/>
      <c r="F17" s="62" t="s">
        <v>12</v>
      </c>
      <c r="G17" s="61" t="s">
        <v>12</v>
      </c>
      <c r="H17" s="55" t="s">
        <v>12</v>
      </c>
      <c r="I17" s="61" t="s">
        <v>12</v>
      </c>
      <c r="J17" s="61" t="s">
        <v>12</v>
      </c>
      <c r="K17" s="61" t="s">
        <v>12</v>
      </c>
      <c r="L17" s="61" t="s">
        <v>12</v>
      </c>
      <c r="M17" s="55" t="s">
        <v>12</v>
      </c>
      <c r="N17" s="82" t="s">
        <v>12</v>
      </c>
      <c r="O17" s="82" t="s">
        <v>12</v>
      </c>
      <c r="P17" s="82">
        <v>102.1736976</v>
      </c>
      <c r="Q17" s="82" t="s">
        <v>12</v>
      </c>
      <c r="R17" s="82">
        <v>112.980531</v>
      </c>
      <c r="S17" s="462">
        <v>227.43472109999999</v>
      </c>
    </row>
    <row r="18" spans="1:19" ht="29" x14ac:dyDescent="0.35">
      <c r="A18" s="59" t="s">
        <v>9</v>
      </c>
      <c r="B18" s="201" t="s">
        <v>13</v>
      </c>
      <c r="C18" s="104" t="s">
        <v>39</v>
      </c>
      <c r="D18" s="54">
        <v>99342</v>
      </c>
      <c r="E18" s="263">
        <v>2</v>
      </c>
      <c r="F18" s="62" t="s">
        <v>12</v>
      </c>
      <c r="G18" s="61" t="s">
        <v>12</v>
      </c>
      <c r="H18" s="55" t="s">
        <v>12</v>
      </c>
      <c r="I18" s="61" t="s">
        <v>12</v>
      </c>
      <c r="J18" s="61" t="s">
        <v>12</v>
      </c>
      <c r="K18" s="61" t="s">
        <v>12</v>
      </c>
      <c r="L18" s="61" t="s">
        <v>12</v>
      </c>
      <c r="M18" s="55" t="s">
        <v>12</v>
      </c>
      <c r="N18" s="82" t="s">
        <v>12</v>
      </c>
      <c r="O18" s="82" t="s">
        <v>12</v>
      </c>
      <c r="P18" s="82">
        <v>204.34739519999999</v>
      </c>
      <c r="Q18" s="82" t="s">
        <v>12</v>
      </c>
      <c r="R18" s="82">
        <v>225.961062</v>
      </c>
      <c r="S18" s="462">
        <v>454.86944219999998</v>
      </c>
    </row>
    <row r="19" spans="1:19" ht="29" x14ac:dyDescent="0.35">
      <c r="A19" s="59" t="s">
        <v>9</v>
      </c>
      <c r="B19" s="201" t="s">
        <v>13</v>
      </c>
      <c r="C19" s="104" t="s">
        <v>40</v>
      </c>
      <c r="D19" s="54">
        <v>99344</v>
      </c>
      <c r="E19" s="263">
        <v>4</v>
      </c>
      <c r="F19" s="62" t="s">
        <v>12</v>
      </c>
      <c r="G19" s="61" t="s">
        <v>12</v>
      </c>
      <c r="H19" s="55" t="s">
        <v>12</v>
      </c>
      <c r="I19" s="61" t="s">
        <v>12</v>
      </c>
      <c r="J19" s="61" t="s">
        <v>12</v>
      </c>
      <c r="K19" s="61" t="s">
        <v>12</v>
      </c>
      <c r="L19" s="61" t="s">
        <v>12</v>
      </c>
      <c r="M19" s="55" t="s">
        <v>12</v>
      </c>
      <c r="N19" s="82" t="s">
        <v>12</v>
      </c>
      <c r="O19" s="82" t="s">
        <v>12</v>
      </c>
      <c r="P19" s="82">
        <v>408.69479039999999</v>
      </c>
      <c r="Q19" s="82" t="s">
        <v>12</v>
      </c>
      <c r="R19" s="82">
        <v>451.922124</v>
      </c>
      <c r="S19" s="462">
        <v>909.73888439999996</v>
      </c>
    </row>
    <row r="20" spans="1:19" ht="29" x14ac:dyDescent="0.35">
      <c r="A20" s="59" t="s">
        <v>9</v>
      </c>
      <c r="B20" s="201" t="s">
        <v>13</v>
      </c>
      <c r="C20" s="104" t="s">
        <v>41</v>
      </c>
      <c r="D20" s="54">
        <v>99345</v>
      </c>
      <c r="E20" s="263">
        <v>5</v>
      </c>
      <c r="F20" s="62" t="s">
        <v>12</v>
      </c>
      <c r="G20" s="61" t="s">
        <v>12</v>
      </c>
      <c r="H20" s="55" t="s">
        <v>12</v>
      </c>
      <c r="I20" s="61" t="s">
        <v>12</v>
      </c>
      <c r="J20" s="61" t="s">
        <v>12</v>
      </c>
      <c r="K20" s="61" t="s">
        <v>12</v>
      </c>
      <c r="L20" s="61" t="s">
        <v>12</v>
      </c>
      <c r="M20" s="55" t="s">
        <v>12</v>
      </c>
      <c r="N20" s="82" t="s">
        <v>12</v>
      </c>
      <c r="O20" s="82" t="s">
        <v>12</v>
      </c>
      <c r="P20" s="82">
        <v>510.86848799999996</v>
      </c>
      <c r="Q20" s="82" t="s">
        <v>12</v>
      </c>
      <c r="R20" s="82">
        <v>564.90265499999998</v>
      </c>
      <c r="S20" s="462">
        <v>1137.1736054999999</v>
      </c>
    </row>
    <row r="21" spans="1:19" ht="43.5" x14ac:dyDescent="0.35">
      <c r="A21" s="59" t="s">
        <v>9</v>
      </c>
      <c r="B21" s="201" t="s">
        <v>13</v>
      </c>
      <c r="C21" s="104" t="s">
        <v>42</v>
      </c>
      <c r="D21" s="54">
        <v>99347</v>
      </c>
      <c r="E21" s="263">
        <v>1</v>
      </c>
      <c r="F21" s="62" t="s">
        <v>12</v>
      </c>
      <c r="G21" s="61" t="s">
        <v>12</v>
      </c>
      <c r="H21" s="55" t="s">
        <v>12</v>
      </c>
      <c r="I21" s="61" t="s">
        <v>12</v>
      </c>
      <c r="J21" s="61" t="s">
        <v>12</v>
      </c>
      <c r="K21" s="61" t="s">
        <v>12</v>
      </c>
      <c r="L21" s="61" t="s">
        <v>12</v>
      </c>
      <c r="M21" s="55" t="s">
        <v>12</v>
      </c>
      <c r="N21" s="82" t="s">
        <v>12</v>
      </c>
      <c r="O21" s="82" t="s">
        <v>12</v>
      </c>
      <c r="P21" s="82">
        <v>102.1736976</v>
      </c>
      <c r="Q21" s="82" t="s">
        <v>12</v>
      </c>
      <c r="R21" s="82">
        <v>112.980531</v>
      </c>
      <c r="S21" s="462">
        <v>227.43472109999999</v>
      </c>
    </row>
    <row r="22" spans="1:19" ht="43.5" x14ac:dyDescent="0.35">
      <c r="A22" s="59" t="s">
        <v>9</v>
      </c>
      <c r="B22" s="201" t="s">
        <v>13</v>
      </c>
      <c r="C22" s="104" t="s">
        <v>43</v>
      </c>
      <c r="D22" s="54">
        <v>99348</v>
      </c>
      <c r="E22" s="263">
        <v>2</v>
      </c>
      <c r="F22" s="62" t="s">
        <v>12</v>
      </c>
      <c r="G22" s="61" t="s">
        <v>12</v>
      </c>
      <c r="H22" s="55" t="s">
        <v>12</v>
      </c>
      <c r="I22" s="61" t="s">
        <v>12</v>
      </c>
      <c r="J22" s="61" t="s">
        <v>12</v>
      </c>
      <c r="K22" s="61" t="s">
        <v>12</v>
      </c>
      <c r="L22" s="61" t="s">
        <v>12</v>
      </c>
      <c r="M22" s="55" t="s">
        <v>12</v>
      </c>
      <c r="N22" s="82" t="s">
        <v>12</v>
      </c>
      <c r="O22" s="82" t="s">
        <v>12</v>
      </c>
      <c r="P22" s="82">
        <v>204.34739519999999</v>
      </c>
      <c r="Q22" s="82" t="s">
        <v>12</v>
      </c>
      <c r="R22" s="82">
        <v>225.961062</v>
      </c>
      <c r="S22" s="462">
        <v>454.86944219999998</v>
      </c>
    </row>
    <row r="23" spans="1:19" ht="43.5" x14ac:dyDescent="0.35">
      <c r="A23" s="59" t="s">
        <v>9</v>
      </c>
      <c r="B23" s="201" t="s">
        <v>13</v>
      </c>
      <c r="C23" s="104" t="s">
        <v>44</v>
      </c>
      <c r="D23" s="54">
        <v>99349</v>
      </c>
      <c r="E23" s="263">
        <v>3</v>
      </c>
      <c r="F23" s="62" t="s">
        <v>12</v>
      </c>
      <c r="G23" s="61" t="s">
        <v>12</v>
      </c>
      <c r="H23" s="55" t="s">
        <v>12</v>
      </c>
      <c r="I23" s="61" t="s">
        <v>12</v>
      </c>
      <c r="J23" s="61" t="s">
        <v>12</v>
      </c>
      <c r="K23" s="61" t="s">
        <v>12</v>
      </c>
      <c r="L23" s="61" t="s">
        <v>12</v>
      </c>
      <c r="M23" s="55" t="s">
        <v>12</v>
      </c>
      <c r="N23" s="82" t="s">
        <v>12</v>
      </c>
      <c r="O23" s="82" t="s">
        <v>12</v>
      </c>
      <c r="P23" s="82">
        <v>306.52109280000002</v>
      </c>
      <c r="Q23" s="82" t="s">
        <v>12</v>
      </c>
      <c r="R23" s="82">
        <v>338.94159300000001</v>
      </c>
      <c r="S23" s="462">
        <v>682.30416330000003</v>
      </c>
    </row>
    <row r="24" spans="1:19" ht="43.5" x14ac:dyDescent="0.35">
      <c r="A24" s="59" t="s">
        <v>9</v>
      </c>
      <c r="B24" s="201" t="s">
        <v>13</v>
      </c>
      <c r="C24" s="104" t="s">
        <v>45</v>
      </c>
      <c r="D24" s="54">
        <v>99350</v>
      </c>
      <c r="E24" s="263">
        <v>4</v>
      </c>
      <c r="F24" s="62" t="s">
        <v>12</v>
      </c>
      <c r="G24" s="61" t="s">
        <v>12</v>
      </c>
      <c r="H24" s="55" t="s">
        <v>12</v>
      </c>
      <c r="I24" s="61" t="s">
        <v>12</v>
      </c>
      <c r="J24" s="61" t="s">
        <v>12</v>
      </c>
      <c r="K24" s="61" t="s">
        <v>12</v>
      </c>
      <c r="L24" s="61" t="s">
        <v>12</v>
      </c>
      <c r="M24" s="55" t="s">
        <v>12</v>
      </c>
      <c r="N24" s="82" t="s">
        <v>12</v>
      </c>
      <c r="O24" s="82" t="s">
        <v>12</v>
      </c>
      <c r="P24" s="82">
        <v>408.69479039999999</v>
      </c>
      <c r="Q24" s="82" t="s">
        <v>12</v>
      </c>
      <c r="R24" s="82">
        <v>451.922124</v>
      </c>
      <c r="S24" s="462">
        <v>909.73888439999996</v>
      </c>
    </row>
    <row r="25" spans="1:19" ht="130.5" x14ac:dyDescent="0.35">
      <c r="A25" s="59" t="s">
        <v>9</v>
      </c>
      <c r="B25" s="54" t="s">
        <v>13</v>
      </c>
      <c r="C25" s="104" t="s">
        <v>1017</v>
      </c>
      <c r="D25" s="54" t="s">
        <v>58</v>
      </c>
      <c r="E25" s="263"/>
      <c r="F25" s="412">
        <v>33.402939599999996</v>
      </c>
      <c r="G25" s="414">
        <v>41.753674499999995</v>
      </c>
      <c r="H25" s="414">
        <v>48.630750299999995</v>
      </c>
      <c r="I25" s="61" t="s">
        <v>12</v>
      </c>
      <c r="J25" s="61">
        <v>49.121969999999997</v>
      </c>
      <c r="K25" s="61">
        <v>51.578068500000001</v>
      </c>
      <c r="L25" s="61">
        <v>59.437583699999998</v>
      </c>
      <c r="M25" s="414">
        <v>78.595151999999999</v>
      </c>
      <c r="N25" s="82">
        <v>91.366864199999995</v>
      </c>
      <c r="O25" s="82">
        <v>92.349303599999999</v>
      </c>
      <c r="P25" s="82">
        <v>102.1736976</v>
      </c>
      <c r="Q25" s="82">
        <v>109.0507734</v>
      </c>
      <c r="R25" s="82">
        <v>112.980531</v>
      </c>
      <c r="S25" s="462">
        <v>227.43472109999999</v>
      </c>
    </row>
    <row r="26" spans="1:19" ht="43.5" x14ac:dyDescent="0.35">
      <c r="A26" s="59" t="s">
        <v>9</v>
      </c>
      <c r="B26" s="54" t="s">
        <v>59</v>
      </c>
      <c r="C26" s="104" t="s">
        <v>60</v>
      </c>
      <c r="D26" s="54" t="s">
        <v>61</v>
      </c>
      <c r="E26" s="263"/>
      <c r="F26" s="62" t="s">
        <v>12</v>
      </c>
      <c r="G26" s="61" t="s">
        <v>12</v>
      </c>
      <c r="H26" s="55" t="s">
        <v>12</v>
      </c>
      <c r="I26" s="61" t="s">
        <v>12</v>
      </c>
      <c r="J26" s="61">
        <v>49.121969999999997</v>
      </c>
      <c r="K26" s="61">
        <v>51.578068500000001</v>
      </c>
      <c r="L26" s="61">
        <v>59.437583699999998</v>
      </c>
      <c r="M26" s="414">
        <v>78.595151999999999</v>
      </c>
      <c r="N26" s="82">
        <v>91.366864199999995</v>
      </c>
      <c r="O26" s="82">
        <v>92.349303599999999</v>
      </c>
      <c r="P26" s="82">
        <v>102.1736976</v>
      </c>
      <c r="Q26" s="82" t="s">
        <v>12</v>
      </c>
      <c r="R26" s="82">
        <v>112.980531</v>
      </c>
      <c r="S26" s="462">
        <v>227.43472109999999</v>
      </c>
    </row>
    <row r="27" spans="1:19" ht="58" x14ac:dyDescent="0.35">
      <c r="A27" s="59" t="s">
        <v>9</v>
      </c>
      <c r="B27" s="54" t="s">
        <v>62</v>
      </c>
      <c r="C27" s="104" t="s">
        <v>63</v>
      </c>
      <c r="D27" s="54" t="s">
        <v>64</v>
      </c>
      <c r="E27" s="263">
        <v>4.5</v>
      </c>
      <c r="F27" s="62" t="s">
        <v>12</v>
      </c>
      <c r="G27" s="61" t="s">
        <v>12</v>
      </c>
      <c r="H27" s="55" t="s">
        <v>12</v>
      </c>
      <c r="I27" s="61" t="s">
        <v>12</v>
      </c>
      <c r="J27" s="61">
        <v>10.915993333333333</v>
      </c>
      <c r="K27" s="61">
        <v>11.461793</v>
      </c>
      <c r="L27" s="61">
        <v>13.208351933333333</v>
      </c>
      <c r="M27" s="414">
        <v>17.466666666666665</v>
      </c>
      <c r="N27" s="82">
        <v>20.303747599999998</v>
      </c>
      <c r="O27" s="82">
        <v>20.522067466666666</v>
      </c>
      <c r="P27" s="82">
        <v>22.705266133333332</v>
      </c>
      <c r="Q27" s="82" t="s">
        <v>12</v>
      </c>
      <c r="R27" s="82">
        <v>25.106784666666666</v>
      </c>
      <c r="S27" s="462">
        <v>50.541049133333331</v>
      </c>
    </row>
    <row r="28" spans="1:19" ht="58" x14ac:dyDescent="0.35">
      <c r="A28" s="59" t="s">
        <v>9</v>
      </c>
      <c r="B28" s="54" t="s">
        <v>65</v>
      </c>
      <c r="C28" s="104" t="s">
        <v>66</v>
      </c>
      <c r="D28" s="54" t="s">
        <v>67</v>
      </c>
      <c r="E28" s="263"/>
      <c r="F28" s="62" t="s">
        <v>12</v>
      </c>
      <c r="G28" s="414">
        <v>41.753674499999995</v>
      </c>
      <c r="H28" s="414">
        <v>48.630750299999995</v>
      </c>
      <c r="I28" s="61" t="s">
        <v>12</v>
      </c>
      <c r="J28" s="61">
        <v>49.121969999999997</v>
      </c>
      <c r="K28" s="61">
        <v>51.578068500000001</v>
      </c>
      <c r="L28" s="61">
        <v>59.437583699999998</v>
      </c>
      <c r="M28" s="414">
        <v>78.595151999999999</v>
      </c>
      <c r="N28" s="82">
        <v>91.366864199999995</v>
      </c>
      <c r="O28" s="82">
        <v>92.349303599999999</v>
      </c>
      <c r="P28" s="82">
        <v>102.1736976</v>
      </c>
      <c r="Q28" s="82" t="s">
        <v>12</v>
      </c>
      <c r="R28" s="82">
        <v>112.980531</v>
      </c>
      <c r="S28" s="462">
        <v>227.43472109999999</v>
      </c>
    </row>
    <row r="29" spans="1:19" ht="101.5" x14ac:dyDescent="0.35">
      <c r="A29" s="59" t="s">
        <v>9</v>
      </c>
      <c r="B29" s="54" t="s">
        <v>68</v>
      </c>
      <c r="C29" s="104" t="s">
        <v>69</v>
      </c>
      <c r="D29" s="54" t="s">
        <v>70</v>
      </c>
      <c r="E29" s="263"/>
      <c r="F29" s="62" t="s">
        <v>12</v>
      </c>
      <c r="G29" s="61" t="s">
        <v>12</v>
      </c>
      <c r="H29" s="55" t="s">
        <v>12</v>
      </c>
      <c r="I29" s="61">
        <f>46.6658715/4.5</f>
        <v>10.370193666666667</v>
      </c>
      <c r="J29" s="61" t="s">
        <v>12</v>
      </c>
      <c r="K29" s="61" t="s">
        <v>12</v>
      </c>
      <c r="L29" s="61" t="s">
        <v>12</v>
      </c>
      <c r="M29" s="55" t="s">
        <v>12</v>
      </c>
      <c r="N29" s="82" t="s">
        <v>12</v>
      </c>
      <c r="O29" s="82" t="s">
        <v>12</v>
      </c>
      <c r="P29" s="82" t="s">
        <v>12</v>
      </c>
      <c r="Q29" s="82" t="s">
        <v>12</v>
      </c>
      <c r="R29" s="82" t="s">
        <v>12</v>
      </c>
      <c r="S29" s="462" t="s">
        <v>12</v>
      </c>
    </row>
    <row r="30" spans="1:19" ht="29" x14ac:dyDescent="0.35">
      <c r="A30" s="59" t="s">
        <v>9</v>
      </c>
      <c r="B30" s="54" t="s">
        <v>68</v>
      </c>
      <c r="C30" s="104" t="s">
        <v>75</v>
      </c>
      <c r="D30" s="54" t="s">
        <v>76</v>
      </c>
      <c r="E30" s="263"/>
      <c r="F30" s="62" t="s">
        <v>12</v>
      </c>
      <c r="G30" s="61" t="s">
        <v>12</v>
      </c>
      <c r="H30" s="55" t="s">
        <v>12</v>
      </c>
      <c r="I30" s="61">
        <v>46.665871499999994</v>
      </c>
      <c r="J30" s="61" t="s">
        <v>12</v>
      </c>
      <c r="K30" s="61" t="s">
        <v>12</v>
      </c>
      <c r="L30" s="61" t="s">
        <v>12</v>
      </c>
      <c r="M30" s="55" t="s">
        <v>12</v>
      </c>
      <c r="N30" s="82" t="s">
        <v>12</v>
      </c>
      <c r="O30" s="82" t="s">
        <v>12</v>
      </c>
      <c r="P30" s="82" t="s">
        <v>12</v>
      </c>
      <c r="Q30" s="82" t="s">
        <v>12</v>
      </c>
      <c r="R30" s="82" t="s">
        <v>12</v>
      </c>
      <c r="S30" s="462" t="s">
        <v>12</v>
      </c>
    </row>
    <row r="31" spans="1:19" ht="72.5" x14ac:dyDescent="0.35">
      <c r="A31" s="59" t="s">
        <v>9</v>
      </c>
      <c r="B31" s="54" t="s">
        <v>13</v>
      </c>
      <c r="C31" s="104" t="s">
        <v>77</v>
      </c>
      <c r="D31" s="54" t="s">
        <v>78</v>
      </c>
      <c r="E31" s="263"/>
      <c r="F31" s="412">
        <v>33.402939599999996</v>
      </c>
      <c r="G31" s="414">
        <v>41.753674499999995</v>
      </c>
      <c r="H31" s="414">
        <v>48.630750299999995</v>
      </c>
      <c r="I31" s="61">
        <v>0</v>
      </c>
      <c r="J31" s="61">
        <v>0</v>
      </c>
      <c r="K31" s="61">
        <v>0</v>
      </c>
      <c r="L31" s="61">
        <v>0</v>
      </c>
      <c r="M31" s="414">
        <v>0</v>
      </c>
      <c r="N31" s="82">
        <v>0</v>
      </c>
      <c r="O31" s="82">
        <v>92.349303599999999</v>
      </c>
      <c r="P31" s="82">
        <v>102.1736976</v>
      </c>
      <c r="Q31" s="82">
        <v>109.0507734</v>
      </c>
      <c r="R31" s="82">
        <v>112.980531</v>
      </c>
      <c r="S31" s="462">
        <v>227.43472109999999</v>
      </c>
    </row>
    <row r="32" spans="1:19" ht="29" x14ac:dyDescent="0.35">
      <c r="A32" s="59" t="s">
        <v>9</v>
      </c>
      <c r="B32" s="54" t="s">
        <v>13</v>
      </c>
      <c r="C32" s="104" t="s">
        <v>79</v>
      </c>
      <c r="D32" s="54" t="s">
        <v>80</v>
      </c>
      <c r="E32" s="263"/>
      <c r="F32" s="412">
        <v>33.402939599999996</v>
      </c>
      <c r="G32" s="414">
        <v>41.753674499999995</v>
      </c>
      <c r="H32" s="414">
        <v>48.630750299999995</v>
      </c>
      <c r="I32" s="61" t="s">
        <v>12</v>
      </c>
      <c r="J32" s="61">
        <v>49.121969999999997</v>
      </c>
      <c r="K32" s="61">
        <v>51.578068500000001</v>
      </c>
      <c r="L32" s="61">
        <v>59.437583699999998</v>
      </c>
      <c r="M32" s="55" t="s">
        <v>12</v>
      </c>
      <c r="N32" s="82">
        <v>91.366864199999995</v>
      </c>
      <c r="O32" s="82">
        <v>92.349303599999999</v>
      </c>
      <c r="P32" s="82">
        <v>102.1736976</v>
      </c>
      <c r="Q32" s="82">
        <v>109.0507734</v>
      </c>
      <c r="R32" s="82">
        <v>112.980531</v>
      </c>
      <c r="S32" s="462">
        <v>227.43472109999999</v>
      </c>
    </row>
    <row r="33" spans="1:20" ht="43.5" x14ac:dyDescent="0.35">
      <c r="A33" s="59" t="s">
        <v>9</v>
      </c>
      <c r="B33" s="54" t="s">
        <v>13</v>
      </c>
      <c r="C33" s="104" t="s">
        <v>955</v>
      </c>
      <c r="D33" s="54" t="s">
        <v>952</v>
      </c>
      <c r="E33" s="263"/>
      <c r="F33" s="412">
        <v>33.402939599999996</v>
      </c>
      <c r="G33" s="414">
        <v>41.753674499999995</v>
      </c>
      <c r="H33" s="414">
        <v>48.630750299999995</v>
      </c>
      <c r="I33" s="61" t="s">
        <v>12</v>
      </c>
      <c r="J33" s="61">
        <v>49.121969999999997</v>
      </c>
      <c r="K33" s="61">
        <v>51.578068500000001</v>
      </c>
      <c r="L33" s="61">
        <v>59.437583699999998</v>
      </c>
      <c r="M33" s="55" t="s">
        <v>12</v>
      </c>
      <c r="N33" s="82">
        <v>91.366864199999995</v>
      </c>
      <c r="O33" s="82">
        <v>92.349303599999999</v>
      </c>
      <c r="P33" s="82">
        <v>102.1736976</v>
      </c>
      <c r="Q33" s="82">
        <v>109.0507734</v>
      </c>
      <c r="R33" s="82">
        <v>112.980531</v>
      </c>
      <c r="S33" s="462">
        <v>227.43472109999999</v>
      </c>
      <c r="T33" s="80" t="s">
        <v>953</v>
      </c>
    </row>
    <row r="34" spans="1:20" ht="101.5" x14ac:dyDescent="0.35">
      <c r="A34" s="59" t="s">
        <v>9</v>
      </c>
      <c r="B34" s="54" t="s">
        <v>59</v>
      </c>
      <c r="C34" s="104" t="s">
        <v>81</v>
      </c>
      <c r="D34" s="54" t="s">
        <v>82</v>
      </c>
      <c r="E34" s="263"/>
      <c r="F34" s="62" t="s">
        <v>12</v>
      </c>
      <c r="G34" s="414">
        <v>41.753674499999995</v>
      </c>
      <c r="H34" s="414">
        <v>48.630750299999995</v>
      </c>
      <c r="I34" s="61">
        <v>46.67</v>
      </c>
      <c r="J34" s="61">
        <v>49.121969999999997</v>
      </c>
      <c r="K34" s="61">
        <v>51.578068500000001</v>
      </c>
      <c r="L34" s="61">
        <v>59.437583699999998</v>
      </c>
      <c r="M34" s="414">
        <v>78.595151999999999</v>
      </c>
      <c r="N34" s="82">
        <v>91.366864199999995</v>
      </c>
      <c r="O34" s="82">
        <v>92.349303599999999</v>
      </c>
      <c r="P34" s="82">
        <v>102.1736976</v>
      </c>
      <c r="Q34" s="82">
        <v>109.0507734</v>
      </c>
      <c r="R34" s="82">
        <v>112.980531</v>
      </c>
      <c r="S34" s="462">
        <v>227.43472109999999</v>
      </c>
    </row>
    <row r="35" spans="1:20" ht="43.5" x14ac:dyDescent="0.35">
      <c r="A35" s="59" t="s">
        <v>9</v>
      </c>
      <c r="B35" s="54" t="s">
        <v>85</v>
      </c>
      <c r="C35" s="104" t="s">
        <v>964</v>
      </c>
      <c r="D35" s="54" t="s">
        <v>87</v>
      </c>
      <c r="E35" s="263"/>
      <c r="F35" s="412">
        <v>33.402939599999996</v>
      </c>
      <c r="G35" s="414">
        <v>41.753674499999995</v>
      </c>
      <c r="H35" s="414">
        <v>48.630750299999995</v>
      </c>
      <c r="I35" s="61" t="s">
        <v>12</v>
      </c>
      <c r="J35" s="61">
        <v>49.121969999999997</v>
      </c>
      <c r="K35" s="61">
        <v>51.578068500000001</v>
      </c>
      <c r="L35" s="61">
        <v>59.437583699999998</v>
      </c>
      <c r="M35" s="414">
        <v>78.595151999999999</v>
      </c>
      <c r="N35" s="82">
        <v>91.366864199999995</v>
      </c>
      <c r="O35" s="82">
        <v>92.349303599999999</v>
      </c>
      <c r="P35" s="82">
        <v>102.1736976</v>
      </c>
      <c r="Q35" s="82" t="s">
        <v>12</v>
      </c>
      <c r="R35" s="82">
        <v>112.980531</v>
      </c>
      <c r="S35" s="462">
        <v>227.43472109999999</v>
      </c>
    </row>
    <row r="36" spans="1:20" ht="116" x14ac:dyDescent="0.35">
      <c r="A36" s="59" t="s">
        <v>9</v>
      </c>
      <c r="B36" s="54" t="s">
        <v>85</v>
      </c>
      <c r="C36" s="104" t="s">
        <v>849</v>
      </c>
      <c r="D36" s="54" t="s">
        <v>87</v>
      </c>
      <c r="E36" s="263">
        <v>4.5</v>
      </c>
      <c r="F36" s="412">
        <v>7.4222222222222216</v>
      </c>
      <c r="G36" s="414">
        <v>9.2777777777777786</v>
      </c>
      <c r="H36" s="414">
        <v>10.806666666666667</v>
      </c>
      <c r="I36" s="61" t="s">
        <v>12</v>
      </c>
      <c r="J36" s="61">
        <v>10.915993333333333</v>
      </c>
      <c r="K36" s="61">
        <v>11.461793</v>
      </c>
      <c r="L36" s="61">
        <v>13.208351933333333</v>
      </c>
      <c r="M36" s="414">
        <v>17.466666666666665</v>
      </c>
      <c r="N36" s="82">
        <v>20.303747599999998</v>
      </c>
      <c r="O36" s="82">
        <v>20.522067466666666</v>
      </c>
      <c r="P36" s="82">
        <v>22.705266133333332</v>
      </c>
      <c r="Q36" s="82" t="s">
        <v>12</v>
      </c>
      <c r="R36" s="82">
        <v>25.106784666666666</v>
      </c>
      <c r="S36" s="462">
        <v>50.541049133333331</v>
      </c>
    </row>
    <row r="37" spans="1:20" ht="29" x14ac:dyDescent="0.35">
      <c r="A37" s="59" t="s">
        <v>9</v>
      </c>
      <c r="B37" s="54" t="s">
        <v>85</v>
      </c>
      <c r="C37" s="104" t="s">
        <v>88</v>
      </c>
      <c r="D37" s="54" t="s">
        <v>89</v>
      </c>
      <c r="E37" s="263"/>
      <c r="F37" s="412">
        <v>33.402939599999996</v>
      </c>
      <c r="G37" s="414">
        <v>41.753674499999995</v>
      </c>
      <c r="H37" s="414">
        <v>48.630750299999995</v>
      </c>
      <c r="I37" s="61" t="s">
        <v>12</v>
      </c>
      <c r="J37" s="61">
        <v>49.121969999999997</v>
      </c>
      <c r="K37" s="61">
        <v>51.578068500000001</v>
      </c>
      <c r="L37" s="61">
        <v>59.437583699999998</v>
      </c>
      <c r="M37" s="414">
        <v>78.595151999999999</v>
      </c>
      <c r="N37" s="82">
        <v>91.366864199999995</v>
      </c>
      <c r="O37" s="82">
        <v>92.349303599999999</v>
      </c>
      <c r="P37" s="82">
        <v>102.1736976</v>
      </c>
      <c r="Q37" s="82" t="s">
        <v>12</v>
      </c>
      <c r="R37" s="82">
        <v>112.980531</v>
      </c>
      <c r="S37" s="462">
        <v>227.43472109999999</v>
      </c>
    </row>
    <row r="38" spans="1:20" ht="58" x14ac:dyDescent="0.35">
      <c r="A38" s="59" t="s">
        <v>9</v>
      </c>
      <c r="B38" s="54" t="s">
        <v>59</v>
      </c>
      <c r="C38" s="104" t="s">
        <v>90</v>
      </c>
      <c r="D38" s="54" t="s">
        <v>91</v>
      </c>
      <c r="E38" s="263"/>
      <c r="F38" s="62" t="s">
        <v>12</v>
      </c>
      <c r="G38" s="61" t="s">
        <v>12</v>
      </c>
      <c r="H38" s="55" t="s">
        <v>12</v>
      </c>
      <c r="I38" s="61" t="s">
        <v>12</v>
      </c>
      <c r="J38" s="61">
        <v>49.121969999999997</v>
      </c>
      <c r="K38" s="61">
        <v>51.578068500000001</v>
      </c>
      <c r="L38" s="61">
        <v>59.437583699999998</v>
      </c>
      <c r="M38" s="55" t="s">
        <v>12</v>
      </c>
      <c r="N38" s="82">
        <v>91.366864199999995</v>
      </c>
      <c r="O38" s="82">
        <v>92.349303599999999</v>
      </c>
      <c r="P38" s="82">
        <v>102.1736976</v>
      </c>
      <c r="Q38" s="82" t="s">
        <v>12</v>
      </c>
      <c r="R38" s="82">
        <v>112.980531</v>
      </c>
      <c r="S38" s="462">
        <v>227.43472109999999</v>
      </c>
    </row>
    <row r="39" spans="1:20" ht="72.5" x14ac:dyDescent="0.35">
      <c r="A39" s="59" t="s">
        <v>9</v>
      </c>
      <c r="B39" s="54" t="s">
        <v>92</v>
      </c>
      <c r="C39" s="104" t="s">
        <v>93</v>
      </c>
      <c r="D39" s="54" t="s">
        <v>94</v>
      </c>
      <c r="E39" s="263"/>
      <c r="F39" s="62" t="s">
        <v>12</v>
      </c>
      <c r="G39" s="414">
        <v>41.753674499999995</v>
      </c>
      <c r="H39" s="414">
        <v>48.630750299999995</v>
      </c>
      <c r="I39" s="61" t="s">
        <v>12</v>
      </c>
      <c r="J39" s="61">
        <v>49.121969999999997</v>
      </c>
      <c r="K39" s="61">
        <v>51.578068500000001</v>
      </c>
      <c r="L39" s="61">
        <v>59.437583699999998</v>
      </c>
      <c r="M39" s="414">
        <v>78.595151999999999</v>
      </c>
      <c r="N39" s="82">
        <v>91.366864199999995</v>
      </c>
      <c r="O39" s="82">
        <v>92.349303599999999</v>
      </c>
      <c r="P39" s="82">
        <v>102.1736976</v>
      </c>
      <c r="Q39" s="82" t="s">
        <v>12</v>
      </c>
      <c r="R39" s="82">
        <v>112.980531</v>
      </c>
      <c r="S39" s="462">
        <v>227.43472109999999</v>
      </c>
    </row>
    <row r="40" spans="1:20" ht="43.5" x14ac:dyDescent="0.35">
      <c r="A40" s="59" t="s">
        <v>9</v>
      </c>
      <c r="B40" s="54" t="s">
        <v>10</v>
      </c>
      <c r="C40" s="104" t="s">
        <v>95</v>
      </c>
      <c r="D40" s="54" t="s">
        <v>96</v>
      </c>
      <c r="E40" s="263"/>
      <c r="F40" s="412">
        <v>30</v>
      </c>
      <c r="G40" s="414">
        <v>30</v>
      </c>
      <c r="H40" s="414">
        <v>30</v>
      </c>
      <c r="I40" s="61" t="s">
        <v>12</v>
      </c>
      <c r="J40" s="61">
        <v>30</v>
      </c>
      <c r="K40" s="61">
        <v>30</v>
      </c>
      <c r="L40" s="61">
        <v>30</v>
      </c>
      <c r="M40" s="414">
        <v>30</v>
      </c>
      <c r="N40" s="82">
        <v>30</v>
      </c>
      <c r="O40" s="82">
        <v>30</v>
      </c>
      <c r="P40" s="82">
        <v>30</v>
      </c>
      <c r="Q40" s="82">
        <v>30</v>
      </c>
      <c r="R40" s="82">
        <v>30</v>
      </c>
      <c r="S40" s="462">
        <v>30</v>
      </c>
    </row>
    <row r="41" spans="1:20" x14ac:dyDescent="0.35">
      <c r="A41" s="59" t="s">
        <v>101</v>
      </c>
      <c r="B41" s="54" t="s">
        <v>10</v>
      </c>
      <c r="C41" s="104" t="s">
        <v>11</v>
      </c>
      <c r="D41" s="54">
        <v>90785</v>
      </c>
      <c r="E41" s="263"/>
      <c r="F41" s="412">
        <v>16.5</v>
      </c>
      <c r="G41" s="414">
        <v>16.5</v>
      </c>
      <c r="H41" s="414">
        <v>16.5</v>
      </c>
      <c r="I41" s="61" t="s">
        <v>12</v>
      </c>
      <c r="J41" s="61">
        <v>16.5</v>
      </c>
      <c r="K41" s="61">
        <v>16.5</v>
      </c>
      <c r="L41" s="61">
        <v>16.5</v>
      </c>
      <c r="M41" s="414">
        <v>16.5</v>
      </c>
      <c r="N41" s="82">
        <v>16.5</v>
      </c>
      <c r="O41" s="82">
        <v>16.5</v>
      </c>
      <c r="P41" s="82">
        <v>16.5</v>
      </c>
      <c r="Q41" s="82">
        <v>16.5</v>
      </c>
      <c r="R41" s="82">
        <v>16.5</v>
      </c>
      <c r="S41" s="462">
        <v>16.5</v>
      </c>
    </row>
    <row r="42" spans="1:20" ht="29" x14ac:dyDescent="0.35">
      <c r="A42" s="59" t="s">
        <v>101</v>
      </c>
      <c r="B42" s="54" t="s">
        <v>13</v>
      </c>
      <c r="C42" s="104" t="s">
        <v>14</v>
      </c>
      <c r="D42" s="54">
        <v>90791</v>
      </c>
      <c r="E42" s="263"/>
      <c r="F42" s="62" t="s">
        <v>12</v>
      </c>
      <c r="G42" s="61" t="s">
        <v>12</v>
      </c>
      <c r="H42" s="55" t="s">
        <v>12</v>
      </c>
      <c r="I42" s="61" t="s">
        <v>12</v>
      </c>
      <c r="J42" s="61" t="s">
        <v>12</v>
      </c>
      <c r="K42" s="61" t="s">
        <v>12</v>
      </c>
      <c r="L42" s="61">
        <v>59.437583699999998</v>
      </c>
      <c r="M42" s="55" t="s">
        <v>12</v>
      </c>
      <c r="N42" s="82">
        <v>91.366864199999995</v>
      </c>
      <c r="O42" s="82" t="s">
        <v>12</v>
      </c>
      <c r="P42" s="82">
        <v>102.1736976</v>
      </c>
      <c r="Q42" s="82" t="s">
        <v>12</v>
      </c>
      <c r="R42" s="82">
        <v>112.980531</v>
      </c>
      <c r="S42" s="462">
        <v>227.43472109999999</v>
      </c>
    </row>
    <row r="43" spans="1:20" ht="43.5" x14ac:dyDescent="0.35">
      <c r="A43" s="59" t="s">
        <v>101</v>
      </c>
      <c r="B43" s="54" t="s">
        <v>16</v>
      </c>
      <c r="C43" s="104" t="s">
        <v>999</v>
      </c>
      <c r="D43" s="54">
        <v>90846</v>
      </c>
      <c r="E43" s="263">
        <v>3</v>
      </c>
      <c r="F43" s="62" t="s">
        <v>12</v>
      </c>
      <c r="G43" s="61" t="s">
        <v>12</v>
      </c>
      <c r="H43" s="55" t="s">
        <v>12</v>
      </c>
      <c r="I43" s="61" t="s">
        <v>12</v>
      </c>
      <c r="J43" s="61" t="s">
        <v>12</v>
      </c>
      <c r="K43" s="61" t="s">
        <v>12</v>
      </c>
      <c r="L43" s="61">
        <v>178.31275109999999</v>
      </c>
      <c r="M43" s="55" t="s">
        <v>12</v>
      </c>
      <c r="N43" s="82">
        <v>274.10059259999997</v>
      </c>
      <c r="O43" s="82" t="s">
        <v>12</v>
      </c>
      <c r="P43" s="82">
        <v>306.52109280000002</v>
      </c>
      <c r="Q43" s="82" t="s">
        <v>12</v>
      </c>
      <c r="R43" s="82">
        <v>338.94159300000001</v>
      </c>
      <c r="S43" s="462">
        <v>682.30416330000003</v>
      </c>
    </row>
    <row r="44" spans="1:20" ht="72.5" x14ac:dyDescent="0.35">
      <c r="A44" s="59" t="s">
        <v>101</v>
      </c>
      <c r="B44" s="54" t="s">
        <v>16</v>
      </c>
      <c r="C44" s="104" t="s">
        <v>1001</v>
      </c>
      <c r="D44" s="54">
        <v>90847</v>
      </c>
      <c r="E44" s="263">
        <v>3</v>
      </c>
      <c r="F44" s="62" t="s">
        <v>12</v>
      </c>
      <c r="G44" s="61" t="s">
        <v>12</v>
      </c>
      <c r="H44" s="55" t="s">
        <v>12</v>
      </c>
      <c r="I44" s="61" t="s">
        <v>12</v>
      </c>
      <c r="J44" s="61" t="s">
        <v>12</v>
      </c>
      <c r="K44" s="61" t="s">
        <v>12</v>
      </c>
      <c r="L44" s="61">
        <v>178.31275109999999</v>
      </c>
      <c r="M44" s="55" t="s">
        <v>12</v>
      </c>
      <c r="N44" s="82">
        <v>274.10059259999997</v>
      </c>
      <c r="O44" s="82" t="s">
        <v>12</v>
      </c>
      <c r="P44" s="82">
        <v>306.52109280000002</v>
      </c>
      <c r="Q44" s="82" t="s">
        <v>12</v>
      </c>
      <c r="R44" s="82">
        <v>338.94159300000001</v>
      </c>
      <c r="S44" s="462">
        <v>682.30416330000003</v>
      </c>
    </row>
    <row r="45" spans="1:20" ht="43.5" x14ac:dyDescent="0.35">
      <c r="A45" s="59" t="s">
        <v>101</v>
      </c>
      <c r="B45" s="54" t="s">
        <v>16</v>
      </c>
      <c r="C45" s="104" t="s">
        <v>17</v>
      </c>
      <c r="D45" s="54">
        <v>90849</v>
      </c>
      <c r="E45" s="263"/>
      <c r="F45" s="62" t="s">
        <v>12</v>
      </c>
      <c r="G45" s="61" t="s">
        <v>12</v>
      </c>
      <c r="H45" s="55" t="s">
        <v>12</v>
      </c>
      <c r="I45" s="61" t="s">
        <v>12</v>
      </c>
      <c r="J45" s="61" t="s">
        <v>12</v>
      </c>
      <c r="K45" s="61" t="s">
        <v>12</v>
      </c>
      <c r="L45" s="61">
        <f>59.4375837/4.5</f>
        <v>13.208351933333333</v>
      </c>
      <c r="M45" s="55" t="s">
        <v>12</v>
      </c>
      <c r="N45" s="82">
        <f>91.3668642/4.5</f>
        <v>20.303747599999998</v>
      </c>
      <c r="O45" s="82" t="s">
        <v>12</v>
      </c>
      <c r="P45" s="82">
        <f>102.1736976/4.5</f>
        <v>22.705266133333332</v>
      </c>
      <c r="Q45" s="82" t="s">
        <v>12</v>
      </c>
      <c r="R45" s="82">
        <f>112.980531/4.5</f>
        <v>25.106784666666666</v>
      </c>
      <c r="S45" s="462">
        <f>227.4347211/4.5</f>
        <v>50.541049133333331</v>
      </c>
    </row>
    <row r="46" spans="1:20" ht="130.5" x14ac:dyDescent="0.35">
      <c r="A46" s="59" t="s">
        <v>101</v>
      </c>
      <c r="B46" s="54" t="s">
        <v>13</v>
      </c>
      <c r="C46" s="104" t="s">
        <v>18</v>
      </c>
      <c r="D46" s="54">
        <v>90885</v>
      </c>
      <c r="E46" s="263"/>
      <c r="F46" s="62" t="s">
        <v>12</v>
      </c>
      <c r="G46" s="61" t="s">
        <v>12</v>
      </c>
      <c r="H46" s="55" t="s">
        <v>12</v>
      </c>
      <c r="I46" s="61" t="s">
        <v>12</v>
      </c>
      <c r="J46" s="61" t="s">
        <v>12</v>
      </c>
      <c r="K46" s="61" t="s">
        <v>12</v>
      </c>
      <c r="L46" s="61">
        <v>59.437583699999998</v>
      </c>
      <c r="M46" s="55" t="s">
        <v>12</v>
      </c>
      <c r="N46" s="82">
        <v>91.366864199999995</v>
      </c>
      <c r="O46" s="82" t="s">
        <v>12</v>
      </c>
      <c r="P46" s="82">
        <v>102.1736976</v>
      </c>
      <c r="Q46" s="82" t="s">
        <v>12</v>
      </c>
      <c r="R46" s="82">
        <v>112.980531</v>
      </c>
      <c r="S46" s="462">
        <v>227.43472109999999</v>
      </c>
    </row>
    <row r="47" spans="1:20" ht="101.5" x14ac:dyDescent="0.35">
      <c r="A47" s="59" t="s">
        <v>101</v>
      </c>
      <c r="B47" s="54" t="s">
        <v>10</v>
      </c>
      <c r="C47" s="104" t="s">
        <v>19</v>
      </c>
      <c r="D47" s="54">
        <v>90887</v>
      </c>
      <c r="E47" s="263"/>
      <c r="F47" s="62" t="s">
        <v>12</v>
      </c>
      <c r="G47" s="61" t="s">
        <v>12</v>
      </c>
      <c r="H47" s="55" t="s">
        <v>12</v>
      </c>
      <c r="I47" s="61" t="s">
        <v>12</v>
      </c>
      <c r="J47" s="61" t="s">
        <v>12</v>
      </c>
      <c r="K47" s="61" t="s">
        <v>12</v>
      </c>
      <c r="L47" s="61">
        <v>59.437583699999998</v>
      </c>
      <c r="M47" s="414">
        <v>78.595151999999999</v>
      </c>
      <c r="N47" s="82">
        <v>91.366864199999995</v>
      </c>
      <c r="O47" s="82">
        <v>92.349303599999999</v>
      </c>
      <c r="P47" s="82">
        <v>102.1736976</v>
      </c>
      <c r="Q47" s="82">
        <v>109.0507734</v>
      </c>
      <c r="R47" s="82">
        <v>112.980531</v>
      </c>
      <c r="S47" s="462">
        <v>227.43472109999999</v>
      </c>
    </row>
    <row r="48" spans="1:20" ht="29" x14ac:dyDescent="0.35">
      <c r="A48" s="59" t="s">
        <v>101</v>
      </c>
      <c r="B48" s="54" t="s">
        <v>13</v>
      </c>
      <c r="C48" s="104" t="s">
        <v>22</v>
      </c>
      <c r="D48" s="54">
        <v>96130</v>
      </c>
      <c r="E48" s="263">
        <v>4</v>
      </c>
      <c r="F48" s="62" t="s">
        <v>12</v>
      </c>
      <c r="G48" s="61" t="s">
        <v>12</v>
      </c>
      <c r="H48" s="55" t="s">
        <v>12</v>
      </c>
      <c r="I48" s="61" t="s">
        <v>12</v>
      </c>
      <c r="J48" s="61" t="s">
        <v>12</v>
      </c>
      <c r="K48" s="61" t="s">
        <v>12</v>
      </c>
      <c r="L48" s="61" t="s">
        <v>12</v>
      </c>
      <c r="M48" s="55" t="s">
        <v>12</v>
      </c>
      <c r="N48" s="82">
        <v>365.46745679999998</v>
      </c>
      <c r="O48" s="82" t="s">
        <v>12</v>
      </c>
      <c r="P48" s="82">
        <v>408.69479039999999</v>
      </c>
      <c r="Q48" s="82" t="s">
        <v>12</v>
      </c>
      <c r="R48" s="82">
        <v>451.922124</v>
      </c>
      <c r="S48" s="462">
        <v>909.73888439999996</v>
      </c>
    </row>
    <row r="49" spans="1:19" ht="43.5" x14ac:dyDescent="0.35">
      <c r="A49" s="59" t="s">
        <v>101</v>
      </c>
      <c r="B49" s="54" t="s">
        <v>13</v>
      </c>
      <c r="C49" s="104" t="s">
        <v>23</v>
      </c>
      <c r="D49" s="54">
        <v>96131</v>
      </c>
      <c r="E49" s="263">
        <v>4</v>
      </c>
      <c r="F49" s="62" t="s">
        <v>12</v>
      </c>
      <c r="G49" s="61" t="s">
        <v>12</v>
      </c>
      <c r="H49" s="55" t="s">
        <v>12</v>
      </c>
      <c r="I49" s="61" t="s">
        <v>12</v>
      </c>
      <c r="J49" s="61" t="s">
        <v>12</v>
      </c>
      <c r="K49" s="61" t="s">
        <v>12</v>
      </c>
      <c r="L49" s="61" t="s">
        <v>12</v>
      </c>
      <c r="M49" s="55" t="s">
        <v>12</v>
      </c>
      <c r="N49" s="82">
        <v>365.46745679999998</v>
      </c>
      <c r="O49" s="82" t="s">
        <v>12</v>
      </c>
      <c r="P49" s="82">
        <v>408.69479039999999</v>
      </c>
      <c r="Q49" s="82" t="s">
        <v>12</v>
      </c>
      <c r="R49" s="82">
        <v>451.922124</v>
      </c>
      <c r="S49" s="462">
        <v>909.73888439999996</v>
      </c>
    </row>
    <row r="50" spans="1:19" ht="72.5" x14ac:dyDescent="0.35">
      <c r="A50" s="59" t="s">
        <v>101</v>
      </c>
      <c r="B50" s="54" t="s">
        <v>10</v>
      </c>
      <c r="C50" s="104" t="s">
        <v>25</v>
      </c>
      <c r="D50" s="54">
        <v>96170</v>
      </c>
      <c r="E50" s="263">
        <v>2</v>
      </c>
      <c r="F50" s="412">
        <v>66.8</v>
      </c>
      <c r="G50" s="414">
        <v>83.5</v>
      </c>
      <c r="H50" s="414">
        <v>97.26</v>
      </c>
      <c r="I50" s="61" t="s">
        <v>12</v>
      </c>
      <c r="J50" s="61" t="s">
        <v>12</v>
      </c>
      <c r="K50" s="61" t="s">
        <v>12</v>
      </c>
      <c r="L50" s="61">
        <v>118.8751674</v>
      </c>
      <c r="M50" s="414">
        <v>157.19999999999999</v>
      </c>
      <c r="N50" s="82">
        <v>182.73372839999999</v>
      </c>
      <c r="O50" s="82">
        <v>184.6986072</v>
      </c>
      <c r="P50" s="82">
        <v>204.34739519999999</v>
      </c>
      <c r="Q50" s="82" t="s">
        <v>12</v>
      </c>
      <c r="R50" s="82">
        <v>225.961062</v>
      </c>
      <c r="S50" s="462">
        <v>454.86944219999998</v>
      </c>
    </row>
    <row r="51" spans="1:19" ht="87" x14ac:dyDescent="0.35">
      <c r="A51" s="59" t="s">
        <v>101</v>
      </c>
      <c r="B51" s="54" t="s">
        <v>10</v>
      </c>
      <c r="C51" s="104" t="s">
        <v>26</v>
      </c>
      <c r="D51" s="54">
        <v>96171</v>
      </c>
      <c r="E51" s="263"/>
      <c r="F51" s="412">
        <v>33.402939599999996</v>
      </c>
      <c r="G51" s="414">
        <v>41.753674499999995</v>
      </c>
      <c r="H51" s="414">
        <v>48.630750299999995</v>
      </c>
      <c r="I51" s="61" t="s">
        <v>12</v>
      </c>
      <c r="J51" s="61" t="s">
        <v>12</v>
      </c>
      <c r="K51" s="61" t="s">
        <v>12</v>
      </c>
      <c r="L51" s="61">
        <v>59.437583699999998</v>
      </c>
      <c r="M51" s="414">
        <v>78.595151999999999</v>
      </c>
      <c r="N51" s="82">
        <v>91.366864199999995</v>
      </c>
      <c r="O51" s="82">
        <v>92.349303599999999</v>
      </c>
      <c r="P51" s="82">
        <v>102.1736976</v>
      </c>
      <c r="Q51" s="82" t="s">
        <v>12</v>
      </c>
      <c r="R51" s="82">
        <v>112.980531</v>
      </c>
      <c r="S51" s="462">
        <v>227.43472109999999</v>
      </c>
    </row>
    <row r="52" spans="1:19" ht="43.5" x14ac:dyDescent="0.35">
      <c r="A52" s="59" t="s">
        <v>101</v>
      </c>
      <c r="B52" s="54" t="s">
        <v>13</v>
      </c>
      <c r="C52" s="104" t="s">
        <v>27</v>
      </c>
      <c r="D52" s="54">
        <v>98966</v>
      </c>
      <c r="E52" s="263">
        <v>0.5</v>
      </c>
      <c r="F52" s="62" t="s">
        <v>12</v>
      </c>
      <c r="G52" s="61" t="s">
        <v>12</v>
      </c>
      <c r="H52" s="55" t="s">
        <v>12</v>
      </c>
      <c r="I52" s="61" t="s">
        <v>12</v>
      </c>
      <c r="J52" s="61" t="s">
        <v>12</v>
      </c>
      <c r="K52" s="61" t="s">
        <v>12</v>
      </c>
      <c r="L52" s="61">
        <v>29.718791849999999</v>
      </c>
      <c r="M52" s="55" t="s">
        <v>12</v>
      </c>
      <c r="N52" s="82">
        <v>45.683432099999997</v>
      </c>
      <c r="O52" s="82" t="s">
        <v>12</v>
      </c>
      <c r="P52" s="82">
        <v>51.086848799999999</v>
      </c>
      <c r="Q52" s="82" t="s">
        <v>12</v>
      </c>
      <c r="R52" s="82">
        <v>56.4902655</v>
      </c>
      <c r="S52" s="462" t="s">
        <v>12</v>
      </c>
    </row>
    <row r="53" spans="1:19" ht="43.5" x14ac:dyDescent="0.35">
      <c r="A53" s="59" t="s">
        <v>101</v>
      </c>
      <c r="B53" s="54" t="s">
        <v>13</v>
      </c>
      <c r="C53" s="104" t="s">
        <v>28</v>
      </c>
      <c r="D53" s="54">
        <v>98967</v>
      </c>
      <c r="E53" s="263"/>
      <c r="F53" s="62" t="s">
        <v>12</v>
      </c>
      <c r="G53" s="61" t="s">
        <v>12</v>
      </c>
      <c r="H53" s="55" t="s">
        <v>12</v>
      </c>
      <c r="I53" s="61" t="s">
        <v>12</v>
      </c>
      <c r="J53" s="61" t="s">
        <v>12</v>
      </c>
      <c r="K53" s="61" t="s">
        <v>12</v>
      </c>
      <c r="L53" s="61">
        <v>59.437583699999998</v>
      </c>
      <c r="M53" s="55" t="s">
        <v>12</v>
      </c>
      <c r="N53" s="82">
        <v>91.366864199999995</v>
      </c>
      <c r="O53" s="82" t="s">
        <v>12</v>
      </c>
      <c r="P53" s="82">
        <v>102.1736976</v>
      </c>
      <c r="Q53" s="82" t="s">
        <v>12</v>
      </c>
      <c r="R53" s="82">
        <v>112.980531</v>
      </c>
      <c r="S53" s="462" t="s">
        <v>12</v>
      </c>
    </row>
    <row r="54" spans="1:19" ht="43.5" x14ac:dyDescent="0.35">
      <c r="A54" s="59" t="s">
        <v>101</v>
      </c>
      <c r="B54" s="54" t="s">
        <v>13</v>
      </c>
      <c r="C54" s="104" t="s">
        <v>29</v>
      </c>
      <c r="D54" s="54">
        <v>98968</v>
      </c>
      <c r="E54" s="263">
        <v>1.5</v>
      </c>
      <c r="F54" s="62" t="s">
        <v>12</v>
      </c>
      <c r="G54" s="61" t="s">
        <v>12</v>
      </c>
      <c r="H54" s="55" t="s">
        <v>12</v>
      </c>
      <c r="I54" s="61" t="s">
        <v>12</v>
      </c>
      <c r="J54" s="61" t="s">
        <v>12</v>
      </c>
      <c r="K54" s="61" t="s">
        <v>12</v>
      </c>
      <c r="L54" s="61">
        <v>89.156375549999993</v>
      </c>
      <c r="M54" s="55" t="s">
        <v>12</v>
      </c>
      <c r="N54" s="82">
        <v>137.05029629999999</v>
      </c>
      <c r="O54" s="82" t="s">
        <v>12</v>
      </c>
      <c r="P54" s="82">
        <v>153.26054640000001</v>
      </c>
      <c r="Q54" s="82" t="s">
        <v>12</v>
      </c>
      <c r="R54" s="82">
        <v>169.47079650000001</v>
      </c>
      <c r="S54" s="462" t="s">
        <v>12</v>
      </c>
    </row>
    <row r="55" spans="1:19" ht="29" x14ac:dyDescent="0.35">
      <c r="A55" s="59" t="s">
        <v>101</v>
      </c>
      <c r="B55" s="54" t="s">
        <v>13</v>
      </c>
      <c r="C55" s="104" t="s">
        <v>38</v>
      </c>
      <c r="D55" s="54">
        <v>99341</v>
      </c>
      <c r="E55" s="263"/>
      <c r="F55" s="62" t="s">
        <v>12</v>
      </c>
      <c r="G55" s="61" t="s">
        <v>12</v>
      </c>
      <c r="H55" s="55" t="s">
        <v>12</v>
      </c>
      <c r="I55" s="61" t="s">
        <v>12</v>
      </c>
      <c r="J55" s="61" t="s">
        <v>12</v>
      </c>
      <c r="K55" s="61" t="s">
        <v>12</v>
      </c>
      <c r="L55" s="61" t="s">
        <v>12</v>
      </c>
      <c r="M55" s="55" t="s">
        <v>12</v>
      </c>
      <c r="N55" s="82" t="s">
        <v>12</v>
      </c>
      <c r="O55" s="82" t="s">
        <v>12</v>
      </c>
      <c r="P55" s="82">
        <v>102.1736976</v>
      </c>
      <c r="Q55" s="82" t="s">
        <v>12</v>
      </c>
      <c r="R55" s="82">
        <v>112.980531</v>
      </c>
      <c r="S55" s="462">
        <v>227.43472109999999</v>
      </c>
    </row>
    <row r="56" spans="1:19" ht="29" x14ac:dyDescent="0.35">
      <c r="A56" s="59" t="s">
        <v>101</v>
      </c>
      <c r="B56" s="54" t="s">
        <v>13</v>
      </c>
      <c r="C56" s="104" t="s">
        <v>39</v>
      </c>
      <c r="D56" s="54">
        <v>99342</v>
      </c>
      <c r="E56" s="263">
        <v>2</v>
      </c>
      <c r="F56" s="62" t="s">
        <v>12</v>
      </c>
      <c r="G56" s="61" t="s">
        <v>12</v>
      </c>
      <c r="H56" s="55" t="s">
        <v>12</v>
      </c>
      <c r="I56" s="61" t="s">
        <v>12</v>
      </c>
      <c r="J56" s="61" t="s">
        <v>12</v>
      </c>
      <c r="K56" s="61" t="s">
        <v>12</v>
      </c>
      <c r="L56" s="61" t="s">
        <v>12</v>
      </c>
      <c r="M56" s="55" t="s">
        <v>12</v>
      </c>
      <c r="N56" s="82" t="s">
        <v>12</v>
      </c>
      <c r="O56" s="82" t="s">
        <v>12</v>
      </c>
      <c r="P56" s="82">
        <v>204.34739519999999</v>
      </c>
      <c r="Q56" s="82" t="s">
        <v>12</v>
      </c>
      <c r="R56" s="82">
        <v>225.961062</v>
      </c>
      <c r="S56" s="462">
        <v>454.86944219999998</v>
      </c>
    </row>
    <row r="57" spans="1:19" ht="29" x14ac:dyDescent="0.35">
      <c r="A57" s="59" t="s">
        <v>101</v>
      </c>
      <c r="B57" s="54" t="s">
        <v>13</v>
      </c>
      <c r="C57" s="104" t="s">
        <v>40</v>
      </c>
      <c r="D57" s="54">
        <v>99344</v>
      </c>
      <c r="E57" s="263">
        <v>4</v>
      </c>
      <c r="F57" s="62" t="s">
        <v>12</v>
      </c>
      <c r="G57" s="61" t="s">
        <v>12</v>
      </c>
      <c r="H57" s="55" t="s">
        <v>12</v>
      </c>
      <c r="I57" s="61" t="s">
        <v>12</v>
      </c>
      <c r="J57" s="61" t="s">
        <v>12</v>
      </c>
      <c r="K57" s="61" t="s">
        <v>12</v>
      </c>
      <c r="L57" s="61" t="s">
        <v>12</v>
      </c>
      <c r="M57" s="55" t="s">
        <v>12</v>
      </c>
      <c r="N57" s="82" t="s">
        <v>12</v>
      </c>
      <c r="O57" s="82" t="s">
        <v>12</v>
      </c>
      <c r="P57" s="82">
        <v>408.69479039999999</v>
      </c>
      <c r="Q57" s="82" t="s">
        <v>12</v>
      </c>
      <c r="R57" s="82">
        <v>451.922124</v>
      </c>
      <c r="S57" s="462">
        <v>909.73888439999996</v>
      </c>
    </row>
    <row r="58" spans="1:19" ht="29" x14ac:dyDescent="0.35">
      <c r="A58" s="59" t="s">
        <v>101</v>
      </c>
      <c r="B58" s="54" t="s">
        <v>13</v>
      </c>
      <c r="C58" s="104" t="s">
        <v>41</v>
      </c>
      <c r="D58" s="54">
        <v>99345</v>
      </c>
      <c r="E58" s="263">
        <v>5</v>
      </c>
      <c r="F58" s="62" t="s">
        <v>12</v>
      </c>
      <c r="G58" s="61" t="s">
        <v>12</v>
      </c>
      <c r="H58" s="55" t="s">
        <v>12</v>
      </c>
      <c r="I58" s="61" t="s">
        <v>12</v>
      </c>
      <c r="J58" s="61" t="s">
        <v>12</v>
      </c>
      <c r="K58" s="61" t="s">
        <v>12</v>
      </c>
      <c r="L58" s="61" t="s">
        <v>12</v>
      </c>
      <c r="M58" s="55" t="s">
        <v>12</v>
      </c>
      <c r="N58" s="82" t="s">
        <v>12</v>
      </c>
      <c r="O58" s="82" t="s">
        <v>12</v>
      </c>
      <c r="P58" s="82">
        <v>510.86848799999996</v>
      </c>
      <c r="Q58" s="82" t="s">
        <v>12</v>
      </c>
      <c r="R58" s="82">
        <v>564.90265499999998</v>
      </c>
      <c r="S58" s="462">
        <v>1137.1736054999999</v>
      </c>
    </row>
    <row r="59" spans="1:19" ht="43.5" x14ac:dyDescent="0.35">
      <c r="A59" s="59" t="s">
        <v>101</v>
      </c>
      <c r="B59" s="54" t="s">
        <v>13</v>
      </c>
      <c r="C59" s="104" t="s">
        <v>42</v>
      </c>
      <c r="D59" s="54">
        <v>99347</v>
      </c>
      <c r="E59" s="263"/>
      <c r="F59" s="62" t="s">
        <v>12</v>
      </c>
      <c r="G59" s="61" t="s">
        <v>12</v>
      </c>
      <c r="H59" s="55" t="s">
        <v>12</v>
      </c>
      <c r="I59" s="61" t="s">
        <v>12</v>
      </c>
      <c r="J59" s="61" t="s">
        <v>12</v>
      </c>
      <c r="K59" s="61" t="s">
        <v>12</v>
      </c>
      <c r="L59" s="61" t="s">
        <v>12</v>
      </c>
      <c r="M59" s="55" t="s">
        <v>12</v>
      </c>
      <c r="N59" s="82" t="s">
        <v>12</v>
      </c>
      <c r="O59" s="82" t="s">
        <v>12</v>
      </c>
      <c r="P59" s="82">
        <v>102.1736976</v>
      </c>
      <c r="Q59" s="82" t="s">
        <v>12</v>
      </c>
      <c r="R59" s="82">
        <v>112.980531</v>
      </c>
      <c r="S59" s="462">
        <v>227.43472109999999</v>
      </c>
    </row>
    <row r="60" spans="1:19" ht="43.5" x14ac:dyDescent="0.35">
      <c r="A60" s="59" t="s">
        <v>101</v>
      </c>
      <c r="B60" s="54" t="s">
        <v>13</v>
      </c>
      <c r="C60" s="104" t="s">
        <v>43</v>
      </c>
      <c r="D60" s="54">
        <v>99348</v>
      </c>
      <c r="E60" s="263">
        <v>2</v>
      </c>
      <c r="F60" s="62" t="s">
        <v>12</v>
      </c>
      <c r="G60" s="61" t="s">
        <v>12</v>
      </c>
      <c r="H60" s="55" t="s">
        <v>12</v>
      </c>
      <c r="I60" s="61" t="s">
        <v>12</v>
      </c>
      <c r="J60" s="61" t="s">
        <v>12</v>
      </c>
      <c r="K60" s="61" t="s">
        <v>12</v>
      </c>
      <c r="L60" s="61" t="s">
        <v>12</v>
      </c>
      <c r="M60" s="55" t="s">
        <v>12</v>
      </c>
      <c r="N60" s="82" t="s">
        <v>12</v>
      </c>
      <c r="O60" s="82" t="s">
        <v>12</v>
      </c>
      <c r="P60" s="82">
        <v>204.34739519999999</v>
      </c>
      <c r="Q60" s="82" t="s">
        <v>12</v>
      </c>
      <c r="R60" s="82">
        <v>225.961062</v>
      </c>
      <c r="S60" s="462">
        <v>454.86944219999998</v>
      </c>
    </row>
    <row r="61" spans="1:19" ht="43.5" x14ac:dyDescent="0.35">
      <c r="A61" s="59" t="s">
        <v>101</v>
      </c>
      <c r="B61" s="54" t="s">
        <v>13</v>
      </c>
      <c r="C61" s="104" t="s">
        <v>44</v>
      </c>
      <c r="D61" s="54">
        <v>99349</v>
      </c>
      <c r="E61" s="263">
        <v>3</v>
      </c>
      <c r="F61" s="62" t="s">
        <v>12</v>
      </c>
      <c r="G61" s="61" t="s">
        <v>12</v>
      </c>
      <c r="H61" s="55" t="s">
        <v>12</v>
      </c>
      <c r="I61" s="61" t="s">
        <v>12</v>
      </c>
      <c r="J61" s="61" t="s">
        <v>12</v>
      </c>
      <c r="K61" s="61" t="s">
        <v>12</v>
      </c>
      <c r="L61" s="61" t="s">
        <v>12</v>
      </c>
      <c r="M61" s="55" t="s">
        <v>12</v>
      </c>
      <c r="N61" s="82" t="s">
        <v>12</v>
      </c>
      <c r="O61" s="82" t="s">
        <v>12</v>
      </c>
      <c r="P61" s="82">
        <v>306.52109280000002</v>
      </c>
      <c r="Q61" s="82" t="s">
        <v>12</v>
      </c>
      <c r="R61" s="82">
        <v>338.94159300000001</v>
      </c>
      <c r="S61" s="462">
        <v>682.30416330000003</v>
      </c>
    </row>
    <row r="62" spans="1:19" ht="43.5" x14ac:dyDescent="0.35">
      <c r="A62" s="59" t="s">
        <v>101</v>
      </c>
      <c r="B62" s="54" t="s">
        <v>13</v>
      </c>
      <c r="C62" s="104" t="s">
        <v>45</v>
      </c>
      <c r="D62" s="54">
        <v>99350</v>
      </c>
      <c r="E62" s="263">
        <v>4</v>
      </c>
      <c r="F62" s="62" t="s">
        <v>12</v>
      </c>
      <c r="G62" s="61" t="s">
        <v>12</v>
      </c>
      <c r="H62" s="55" t="s">
        <v>12</v>
      </c>
      <c r="I62" s="61" t="s">
        <v>12</v>
      </c>
      <c r="J62" s="61" t="s">
        <v>12</v>
      </c>
      <c r="K62" s="61" t="s">
        <v>12</v>
      </c>
      <c r="L62" s="61" t="s">
        <v>12</v>
      </c>
      <c r="M62" s="55" t="s">
        <v>12</v>
      </c>
      <c r="N62" s="82" t="s">
        <v>12</v>
      </c>
      <c r="O62" s="82" t="s">
        <v>12</v>
      </c>
      <c r="P62" s="82">
        <v>408.69479039999999</v>
      </c>
      <c r="Q62" s="82" t="s">
        <v>12</v>
      </c>
      <c r="R62" s="82">
        <v>451.922124</v>
      </c>
      <c r="S62" s="462">
        <v>909.73888439999996</v>
      </c>
    </row>
    <row r="63" spans="1:19" ht="130.5" x14ac:dyDescent="0.35">
      <c r="A63" s="59" t="s">
        <v>101</v>
      </c>
      <c r="B63" s="54" t="s">
        <v>13</v>
      </c>
      <c r="C63" s="104" t="s">
        <v>1017</v>
      </c>
      <c r="D63" s="54" t="s">
        <v>58</v>
      </c>
      <c r="E63" s="263"/>
      <c r="F63" s="412">
        <v>33.402939599999996</v>
      </c>
      <c r="G63" s="414">
        <v>41.753674499999995</v>
      </c>
      <c r="H63" s="414">
        <v>48.630750299999995</v>
      </c>
      <c r="I63" s="61" t="s">
        <v>12</v>
      </c>
      <c r="J63" s="61">
        <v>49.121969999999997</v>
      </c>
      <c r="K63" s="61">
        <v>51.578068500000001</v>
      </c>
      <c r="L63" s="61">
        <v>59.437583699999998</v>
      </c>
      <c r="M63" s="414">
        <v>78.595151999999999</v>
      </c>
      <c r="N63" s="82">
        <v>91.366864199999995</v>
      </c>
      <c r="O63" s="82">
        <v>92.349303599999999</v>
      </c>
      <c r="P63" s="82">
        <v>102.1736976</v>
      </c>
      <c r="Q63" s="82">
        <v>109.0507734</v>
      </c>
      <c r="R63" s="82">
        <v>112.980531</v>
      </c>
      <c r="S63" s="462">
        <v>227.43472109999999</v>
      </c>
    </row>
    <row r="64" spans="1:19" ht="43.5" x14ac:dyDescent="0.35">
      <c r="A64" s="59" t="s">
        <v>101</v>
      </c>
      <c r="B64" s="54" t="s">
        <v>59</v>
      </c>
      <c r="C64" s="104" t="s">
        <v>60</v>
      </c>
      <c r="D64" s="54" t="s">
        <v>61</v>
      </c>
      <c r="E64" s="263"/>
      <c r="F64" s="62" t="s">
        <v>12</v>
      </c>
      <c r="G64" s="61" t="s">
        <v>12</v>
      </c>
      <c r="H64" s="55" t="s">
        <v>12</v>
      </c>
      <c r="I64" s="61" t="s">
        <v>12</v>
      </c>
      <c r="J64" s="61">
        <v>49.121969999999997</v>
      </c>
      <c r="K64" s="61">
        <v>51.578068500000001</v>
      </c>
      <c r="L64" s="61">
        <v>59.437583699999998</v>
      </c>
      <c r="M64" s="414">
        <v>78.595151999999999</v>
      </c>
      <c r="N64" s="82">
        <v>91.366864199999995</v>
      </c>
      <c r="O64" s="82">
        <v>92.349303599999999</v>
      </c>
      <c r="P64" s="82">
        <v>102.1736976</v>
      </c>
      <c r="Q64" s="82" t="s">
        <v>12</v>
      </c>
      <c r="R64" s="82">
        <v>112.980531</v>
      </c>
      <c r="S64" s="462">
        <v>227.43472109999999</v>
      </c>
    </row>
    <row r="65" spans="1:20" ht="58" x14ac:dyDescent="0.35">
      <c r="A65" s="59" t="s">
        <v>101</v>
      </c>
      <c r="B65" s="54" t="s">
        <v>62</v>
      </c>
      <c r="C65" s="104" t="s">
        <v>63</v>
      </c>
      <c r="D65" s="54" t="s">
        <v>64</v>
      </c>
      <c r="E65" s="263">
        <v>4.5</v>
      </c>
      <c r="F65" s="62" t="s">
        <v>12</v>
      </c>
      <c r="G65" s="61" t="s">
        <v>12</v>
      </c>
      <c r="H65" s="55" t="s">
        <v>12</v>
      </c>
      <c r="I65" s="61" t="s">
        <v>12</v>
      </c>
      <c r="J65" s="61">
        <v>10.915993333333333</v>
      </c>
      <c r="K65" s="61">
        <v>11.461793</v>
      </c>
      <c r="L65" s="61">
        <v>13.208351933333333</v>
      </c>
      <c r="M65" s="414">
        <v>17.466666666666665</v>
      </c>
      <c r="N65" s="82">
        <v>20.303747599999998</v>
      </c>
      <c r="O65" s="82">
        <v>20.522067466666666</v>
      </c>
      <c r="P65" s="82">
        <v>22.705266133333332</v>
      </c>
      <c r="Q65" s="82" t="s">
        <v>12</v>
      </c>
      <c r="R65" s="82">
        <v>25.106784666666666</v>
      </c>
      <c r="S65" s="462">
        <v>50.541049133333331</v>
      </c>
    </row>
    <row r="66" spans="1:20" ht="58" x14ac:dyDescent="0.35">
      <c r="A66" s="59" t="s">
        <v>101</v>
      </c>
      <c r="B66" s="54" t="s">
        <v>65</v>
      </c>
      <c r="C66" s="104" t="s">
        <v>66</v>
      </c>
      <c r="D66" s="54" t="s">
        <v>67</v>
      </c>
      <c r="E66" s="263"/>
      <c r="F66" s="62" t="s">
        <v>12</v>
      </c>
      <c r="G66" s="414">
        <v>41.753674499999995</v>
      </c>
      <c r="H66" s="414">
        <v>48.630750299999995</v>
      </c>
      <c r="I66" s="61" t="s">
        <v>12</v>
      </c>
      <c r="J66" s="61">
        <v>49.121969999999997</v>
      </c>
      <c r="K66" s="61">
        <v>51.578068500000001</v>
      </c>
      <c r="L66" s="61">
        <v>59.437583699999998</v>
      </c>
      <c r="M66" s="414">
        <v>78.595151999999999</v>
      </c>
      <c r="N66" s="82">
        <v>91.366864199999995</v>
      </c>
      <c r="O66" s="82">
        <v>92.349303599999999</v>
      </c>
      <c r="P66" s="82">
        <v>102.1736976</v>
      </c>
      <c r="Q66" s="82" t="s">
        <v>12</v>
      </c>
      <c r="R66" s="82">
        <v>112.980531</v>
      </c>
      <c r="S66" s="462">
        <v>227.43472109999999</v>
      </c>
    </row>
    <row r="67" spans="1:20" ht="101.5" x14ac:dyDescent="0.35">
      <c r="A67" s="59" t="s">
        <v>101</v>
      </c>
      <c r="B67" s="54" t="s">
        <v>68</v>
      </c>
      <c r="C67" s="104" t="s">
        <v>69</v>
      </c>
      <c r="D67" s="54" t="s">
        <v>70</v>
      </c>
      <c r="E67" s="263"/>
      <c r="F67" s="62" t="s">
        <v>12</v>
      </c>
      <c r="G67" s="61" t="s">
        <v>12</v>
      </c>
      <c r="H67" s="55" t="s">
        <v>12</v>
      </c>
      <c r="I67" s="61">
        <f>46.6658715/4.5</f>
        <v>10.370193666666667</v>
      </c>
      <c r="J67" s="61" t="s">
        <v>12</v>
      </c>
      <c r="K67" s="61" t="s">
        <v>12</v>
      </c>
      <c r="L67" s="61" t="s">
        <v>12</v>
      </c>
      <c r="M67" s="55" t="s">
        <v>12</v>
      </c>
      <c r="N67" s="82" t="s">
        <v>12</v>
      </c>
      <c r="O67" s="82" t="s">
        <v>12</v>
      </c>
      <c r="P67" s="82" t="s">
        <v>12</v>
      </c>
      <c r="Q67" s="82" t="s">
        <v>12</v>
      </c>
      <c r="R67" s="82" t="s">
        <v>12</v>
      </c>
      <c r="S67" s="462" t="s">
        <v>12</v>
      </c>
    </row>
    <row r="68" spans="1:20" ht="29" x14ac:dyDescent="0.35">
      <c r="A68" s="59" t="s">
        <v>101</v>
      </c>
      <c r="B68" s="54" t="s">
        <v>68</v>
      </c>
      <c r="C68" s="104" t="s">
        <v>75</v>
      </c>
      <c r="D68" s="54" t="s">
        <v>76</v>
      </c>
      <c r="E68" s="263"/>
      <c r="F68" s="62" t="s">
        <v>12</v>
      </c>
      <c r="G68" s="61" t="s">
        <v>12</v>
      </c>
      <c r="H68" s="55" t="s">
        <v>12</v>
      </c>
      <c r="I68" s="61">
        <v>46.665871499999994</v>
      </c>
      <c r="J68" s="61" t="s">
        <v>12</v>
      </c>
      <c r="K68" s="61" t="s">
        <v>12</v>
      </c>
      <c r="L68" s="61" t="s">
        <v>12</v>
      </c>
      <c r="M68" s="55" t="s">
        <v>12</v>
      </c>
      <c r="N68" s="82" t="s">
        <v>12</v>
      </c>
      <c r="O68" s="82" t="s">
        <v>12</v>
      </c>
      <c r="P68" s="82" t="s">
        <v>12</v>
      </c>
      <c r="Q68" s="82" t="s">
        <v>12</v>
      </c>
      <c r="R68" s="82" t="s">
        <v>12</v>
      </c>
      <c r="S68" s="462" t="s">
        <v>12</v>
      </c>
    </row>
    <row r="69" spans="1:20" ht="72.5" x14ac:dyDescent="0.35">
      <c r="A69" s="59" t="s">
        <v>101</v>
      </c>
      <c r="B69" s="54" t="s">
        <v>13</v>
      </c>
      <c r="C69" s="104" t="s">
        <v>77</v>
      </c>
      <c r="D69" s="54" t="s">
        <v>78</v>
      </c>
      <c r="E69" s="263"/>
      <c r="F69" s="412">
        <v>33.402939599999996</v>
      </c>
      <c r="G69" s="414">
        <v>41.753674499999995</v>
      </c>
      <c r="H69" s="414">
        <v>48.630750299999995</v>
      </c>
      <c r="I69" s="61">
        <v>0</v>
      </c>
      <c r="J69" s="61">
        <v>0</v>
      </c>
      <c r="K69" s="61">
        <v>0</v>
      </c>
      <c r="L69" s="61">
        <v>0</v>
      </c>
      <c r="M69" s="414">
        <v>0</v>
      </c>
      <c r="N69" s="82">
        <v>0</v>
      </c>
      <c r="O69" s="82">
        <v>92.349303599999999</v>
      </c>
      <c r="P69" s="82">
        <v>102.1736976</v>
      </c>
      <c r="Q69" s="82">
        <v>109.0507734</v>
      </c>
      <c r="R69" s="82">
        <v>112.980531</v>
      </c>
      <c r="S69" s="462">
        <v>227.43472109999999</v>
      </c>
    </row>
    <row r="70" spans="1:20" ht="29" x14ac:dyDescent="0.35">
      <c r="A70" s="59" t="s">
        <v>101</v>
      </c>
      <c r="B70" s="54" t="s">
        <v>13</v>
      </c>
      <c r="C70" s="104" t="s">
        <v>79</v>
      </c>
      <c r="D70" s="54" t="s">
        <v>80</v>
      </c>
      <c r="E70" s="263"/>
      <c r="F70" s="412">
        <v>33.402939599999996</v>
      </c>
      <c r="G70" s="414">
        <v>41.753674499999995</v>
      </c>
      <c r="H70" s="414">
        <v>48.630750299999995</v>
      </c>
      <c r="I70" s="61" t="s">
        <v>12</v>
      </c>
      <c r="J70" s="61">
        <v>49.121969999999997</v>
      </c>
      <c r="K70" s="61">
        <v>51.578068500000001</v>
      </c>
      <c r="L70" s="61">
        <v>59.437583699999998</v>
      </c>
      <c r="M70" s="55" t="s">
        <v>12</v>
      </c>
      <c r="N70" s="82">
        <v>91.366864199999995</v>
      </c>
      <c r="O70" s="82">
        <v>92.349303599999999</v>
      </c>
      <c r="P70" s="82">
        <v>102.1736976</v>
      </c>
      <c r="Q70" s="82">
        <v>109.0507734</v>
      </c>
      <c r="R70" s="82">
        <v>112.980531</v>
      </c>
      <c r="S70" s="462">
        <v>227.43472109999999</v>
      </c>
    </row>
    <row r="71" spans="1:20" ht="43.5" x14ac:dyDescent="0.35">
      <c r="A71" s="59" t="s">
        <v>101</v>
      </c>
      <c r="B71" s="54" t="s">
        <v>13</v>
      </c>
      <c r="C71" s="104" t="s">
        <v>955</v>
      </c>
      <c r="D71" s="54" t="s">
        <v>952</v>
      </c>
      <c r="E71" s="55" t="s">
        <v>12</v>
      </c>
      <c r="F71" s="418">
        <v>33.402939599999996</v>
      </c>
      <c r="G71" s="415">
        <v>41.753674499999995</v>
      </c>
      <c r="H71" s="415">
        <v>48.630750299999995</v>
      </c>
      <c r="I71" s="61" t="s">
        <v>12</v>
      </c>
      <c r="J71" s="61">
        <v>49.121969999999997</v>
      </c>
      <c r="K71" s="61">
        <v>51.578068500000001</v>
      </c>
      <c r="L71" s="66">
        <v>59.437583699999998</v>
      </c>
      <c r="M71" s="77" t="s">
        <v>12</v>
      </c>
      <c r="N71" s="463">
        <v>91.366864199999995</v>
      </c>
      <c r="O71" s="82">
        <v>92.349303599999999</v>
      </c>
      <c r="P71" s="463">
        <v>102.1736976</v>
      </c>
      <c r="Q71" s="82">
        <v>109.0507734</v>
      </c>
      <c r="R71" s="463">
        <v>112.980531</v>
      </c>
      <c r="S71" s="462">
        <v>227.43472109999999</v>
      </c>
      <c r="T71" s="80" t="s">
        <v>953</v>
      </c>
    </row>
    <row r="72" spans="1:20" ht="101.5" x14ac:dyDescent="0.35">
      <c r="A72" s="59" t="s">
        <v>101</v>
      </c>
      <c r="B72" s="54" t="s">
        <v>59</v>
      </c>
      <c r="C72" s="104" t="s">
        <v>81</v>
      </c>
      <c r="D72" s="54" t="s">
        <v>82</v>
      </c>
      <c r="E72" s="263"/>
      <c r="F72" s="62" t="s">
        <v>12</v>
      </c>
      <c r="G72" s="414">
        <v>41.753674499999995</v>
      </c>
      <c r="H72" s="414">
        <v>48.630750299999995</v>
      </c>
      <c r="I72" s="61">
        <v>46.67</v>
      </c>
      <c r="J72" s="61">
        <v>49.121969999999997</v>
      </c>
      <c r="K72" s="61">
        <v>51.578068500000001</v>
      </c>
      <c r="L72" s="61">
        <v>59.437583699999998</v>
      </c>
      <c r="M72" s="414">
        <v>78.595151999999999</v>
      </c>
      <c r="N72" s="82">
        <v>91.366864199999995</v>
      </c>
      <c r="O72" s="82">
        <v>92.349303599999999</v>
      </c>
      <c r="P72" s="82">
        <v>102.1736976</v>
      </c>
      <c r="Q72" s="82">
        <v>109.0507734</v>
      </c>
      <c r="R72" s="82">
        <v>112.980531</v>
      </c>
      <c r="S72" s="462">
        <v>227.43472109999999</v>
      </c>
    </row>
    <row r="73" spans="1:20" ht="43.5" x14ac:dyDescent="0.35">
      <c r="A73" s="59" t="s">
        <v>101</v>
      </c>
      <c r="B73" s="54" t="s">
        <v>85</v>
      </c>
      <c r="C73" s="104" t="s">
        <v>965</v>
      </c>
      <c r="D73" s="54" t="s">
        <v>87</v>
      </c>
      <c r="E73" s="263"/>
      <c r="F73" s="412">
        <v>33.402939599999996</v>
      </c>
      <c r="G73" s="414">
        <v>41.753674499999995</v>
      </c>
      <c r="H73" s="414">
        <v>48.630750299999995</v>
      </c>
      <c r="I73" s="61" t="s">
        <v>12</v>
      </c>
      <c r="J73" s="61">
        <v>49.121969999999997</v>
      </c>
      <c r="K73" s="61">
        <v>51.578068500000001</v>
      </c>
      <c r="L73" s="61">
        <v>59.437583699999998</v>
      </c>
      <c r="M73" s="414">
        <v>78.595151999999999</v>
      </c>
      <c r="N73" s="82">
        <v>91.366864199999995</v>
      </c>
      <c r="O73" s="82">
        <v>92.349303599999999</v>
      </c>
      <c r="P73" s="82">
        <v>102.1736976</v>
      </c>
      <c r="Q73" s="82" t="s">
        <v>12</v>
      </c>
      <c r="R73" s="82">
        <v>112.980531</v>
      </c>
      <c r="S73" s="462">
        <v>227.43472109999999</v>
      </c>
    </row>
    <row r="74" spans="1:20" ht="116" x14ac:dyDescent="0.35">
      <c r="A74" s="59" t="s">
        <v>101</v>
      </c>
      <c r="B74" s="54" t="s">
        <v>85</v>
      </c>
      <c r="C74" s="104" t="s">
        <v>849</v>
      </c>
      <c r="D74" s="54" t="s">
        <v>87</v>
      </c>
      <c r="E74" s="263">
        <v>4.5</v>
      </c>
      <c r="F74" s="412">
        <v>7.4222222222222216</v>
      </c>
      <c r="G74" s="414">
        <v>9.2777777777777786</v>
      </c>
      <c r="H74" s="414">
        <v>10.806666666666667</v>
      </c>
      <c r="I74" s="61" t="s">
        <v>12</v>
      </c>
      <c r="J74" s="61">
        <v>10.915993333333333</v>
      </c>
      <c r="K74" s="61">
        <v>11.461793</v>
      </c>
      <c r="L74" s="61">
        <v>13.208351933333333</v>
      </c>
      <c r="M74" s="414">
        <v>17.466666666666665</v>
      </c>
      <c r="N74" s="82">
        <v>20.303747599999998</v>
      </c>
      <c r="O74" s="82">
        <v>20.522067466666666</v>
      </c>
      <c r="P74" s="82">
        <v>22.705266133333332</v>
      </c>
      <c r="Q74" s="82" t="s">
        <v>12</v>
      </c>
      <c r="R74" s="82">
        <v>25.106784666666666</v>
      </c>
      <c r="S74" s="462">
        <v>50.541049133333331</v>
      </c>
    </row>
    <row r="75" spans="1:20" ht="29" x14ac:dyDescent="0.35">
      <c r="A75" s="59" t="s">
        <v>101</v>
      </c>
      <c r="B75" s="54" t="s">
        <v>85</v>
      </c>
      <c r="C75" s="104" t="s">
        <v>88</v>
      </c>
      <c r="D75" s="54" t="s">
        <v>89</v>
      </c>
      <c r="E75" s="263"/>
      <c r="F75" s="412">
        <v>33.402939599999996</v>
      </c>
      <c r="G75" s="414">
        <v>41.753674499999995</v>
      </c>
      <c r="H75" s="414">
        <v>48.630750299999995</v>
      </c>
      <c r="I75" s="61" t="s">
        <v>12</v>
      </c>
      <c r="J75" s="61">
        <v>49.121969999999997</v>
      </c>
      <c r="K75" s="61">
        <v>51.578068500000001</v>
      </c>
      <c r="L75" s="61">
        <v>59.437583699999998</v>
      </c>
      <c r="M75" s="414">
        <v>78.595151999999999</v>
      </c>
      <c r="N75" s="82">
        <v>91.366864199999995</v>
      </c>
      <c r="O75" s="82">
        <v>92.349303599999999</v>
      </c>
      <c r="P75" s="82">
        <v>102.1736976</v>
      </c>
      <c r="Q75" s="82" t="s">
        <v>12</v>
      </c>
      <c r="R75" s="82">
        <v>112.980531</v>
      </c>
      <c r="S75" s="462">
        <v>227.43472109999999</v>
      </c>
    </row>
    <row r="76" spans="1:20" ht="58" x14ac:dyDescent="0.35">
      <c r="A76" s="59" t="s">
        <v>101</v>
      </c>
      <c r="B76" s="54" t="s">
        <v>59</v>
      </c>
      <c r="C76" s="104" t="s">
        <v>90</v>
      </c>
      <c r="D76" s="54" t="s">
        <v>91</v>
      </c>
      <c r="E76" s="263"/>
      <c r="F76" s="62" t="s">
        <v>12</v>
      </c>
      <c r="G76" s="61" t="s">
        <v>12</v>
      </c>
      <c r="H76" s="55" t="s">
        <v>12</v>
      </c>
      <c r="I76" s="61" t="s">
        <v>12</v>
      </c>
      <c r="J76" s="61">
        <v>49.121969999999997</v>
      </c>
      <c r="K76" s="61">
        <v>51.578068500000001</v>
      </c>
      <c r="L76" s="61">
        <v>59.437583699999998</v>
      </c>
      <c r="M76" s="55" t="s">
        <v>12</v>
      </c>
      <c r="N76" s="82">
        <v>91.366864199999995</v>
      </c>
      <c r="O76" s="82">
        <v>92.349303599999999</v>
      </c>
      <c r="P76" s="82">
        <v>102.1736976</v>
      </c>
      <c r="Q76" s="82" t="s">
        <v>12</v>
      </c>
      <c r="R76" s="82">
        <v>112.980531</v>
      </c>
      <c r="S76" s="462">
        <v>227.43472109999999</v>
      </c>
    </row>
    <row r="77" spans="1:20" ht="72.5" x14ac:dyDescent="0.35">
      <c r="A77" s="59" t="s">
        <v>101</v>
      </c>
      <c r="B77" s="54" t="s">
        <v>92</v>
      </c>
      <c r="C77" s="104" t="s">
        <v>93</v>
      </c>
      <c r="D77" s="54" t="s">
        <v>94</v>
      </c>
      <c r="E77" s="263"/>
      <c r="F77" s="62" t="s">
        <v>12</v>
      </c>
      <c r="G77" s="414">
        <v>41.753674499999995</v>
      </c>
      <c r="H77" s="414">
        <v>48.630750299999995</v>
      </c>
      <c r="I77" s="61" t="s">
        <v>12</v>
      </c>
      <c r="J77" s="61">
        <v>49.121969999999997</v>
      </c>
      <c r="K77" s="61">
        <v>51.578068500000001</v>
      </c>
      <c r="L77" s="61">
        <v>59.437583699999998</v>
      </c>
      <c r="M77" s="414">
        <v>78.595151999999999</v>
      </c>
      <c r="N77" s="82">
        <v>91.366864199999995</v>
      </c>
      <c r="O77" s="82">
        <v>92.349303599999999</v>
      </c>
      <c r="P77" s="82">
        <v>102.1736976</v>
      </c>
      <c r="Q77" s="82" t="s">
        <v>12</v>
      </c>
      <c r="R77" s="82">
        <v>112.980531</v>
      </c>
      <c r="S77" s="462">
        <v>227.43472109999999</v>
      </c>
    </row>
    <row r="78" spans="1:20" ht="43.5" x14ac:dyDescent="0.35">
      <c r="A78" s="59" t="s">
        <v>101</v>
      </c>
      <c r="B78" s="54" t="s">
        <v>10</v>
      </c>
      <c r="C78" s="104" t="s">
        <v>95</v>
      </c>
      <c r="D78" s="54" t="s">
        <v>96</v>
      </c>
      <c r="E78" s="263"/>
      <c r="F78" s="412">
        <v>30</v>
      </c>
      <c r="G78" s="414">
        <v>30</v>
      </c>
      <c r="H78" s="414">
        <v>30</v>
      </c>
      <c r="I78" s="61" t="s">
        <v>12</v>
      </c>
      <c r="J78" s="61">
        <v>30</v>
      </c>
      <c r="K78" s="61">
        <v>30</v>
      </c>
      <c r="L78" s="61">
        <v>30</v>
      </c>
      <c r="M78" s="414">
        <v>30</v>
      </c>
      <c r="N78" s="82">
        <v>30</v>
      </c>
      <c r="O78" s="82">
        <v>30</v>
      </c>
      <c r="P78" s="82">
        <v>30</v>
      </c>
      <c r="Q78" s="82">
        <v>30</v>
      </c>
      <c r="R78" s="82">
        <v>30</v>
      </c>
      <c r="S78" s="462">
        <v>30</v>
      </c>
    </row>
    <row r="79" spans="1:20" x14ac:dyDescent="0.35">
      <c r="A79" s="59" t="s">
        <v>103</v>
      </c>
      <c r="B79" s="54" t="s">
        <v>10</v>
      </c>
      <c r="C79" s="104" t="s">
        <v>11</v>
      </c>
      <c r="D79" s="54">
        <v>90785</v>
      </c>
      <c r="E79" s="263"/>
      <c r="F79" s="412">
        <v>16.5</v>
      </c>
      <c r="G79" s="414">
        <v>16.5</v>
      </c>
      <c r="H79" s="414">
        <v>16.5</v>
      </c>
      <c r="I79" s="61" t="s">
        <v>12</v>
      </c>
      <c r="J79" s="61">
        <v>16.5</v>
      </c>
      <c r="K79" s="61">
        <v>16.5</v>
      </c>
      <c r="L79" s="61">
        <v>16.5</v>
      </c>
      <c r="M79" s="414">
        <v>16.5</v>
      </c>
      <c r="N79" s="82">
        <v>16.5</v>
      </c>
      <c r="O79" s="82">
        <v>16.5</v>
      </c>
      <c r="P79" s="82">
        <v>16.5</v>
      </c>
      <c r="Q79" s="82">
        <v>16.5</v>
      </c>
      <c r="R79" s="82">
        <v>16.5</v>
      </c>
      <c r="S79" s="462">
        <v>16.5</v>
      </c>
    </row>
    <row r="80" spans="1:20" ht="29" x14ac:dyDescent="0.35">
      <c r="A80" s="59" t="s">
        <v>103</v>
      </c>
      <c r="B80" s="54" t="s">
        <v>13</v>
      </c>
      <c r="C80" s="104" t="s">
        <v>14</v>
      </c>
      <c r="D80" s="54">
        <v>90791</v>
      </c>
      <c r="E80" s="263"/>
      <c r="F80" s="62" t="s">
        <v>12</v>
      </c>
      <c r="G80" s="61" t="s">
        <v>12</v>
      </c>
      <c r="H80" s="55" t="s">
        <v>12</v>
      </c>
      <c r="I80" s="61" t="s">
        <v>12</v>
      </c>
      <c r="J80" s="61" t="s">
        <v>12</v>
      </c>
      <c r="K80" s="61" t="s">
        <v>12</v>
      </c>
      <c r="L80" s="61">
        <v>63.5816643</v>
      </c>
      <c r="M80" s="55" t="s">
        <v>12</v>
      </c>
      <c r="N80" s="82">
        <v>97.7371038</v>
      </c>
      <c r="O80" s="82" t="s">
        <v>12</v>
      </c>
      <c r="P80" s="82">
        <v>109.2974064</v>
      </c>
      <c r="Q80" s="82" t="s">
        <v>12</v>
      </c>
      <c r="R80" s="82">
        <v>120.857709</v>
      </c>
      <c r="S80" s="462">
        <v>243.2918229</v>
      </c>
    </row>
    <row r="81" spans="1:19" ht="43.5" x14ac:dyDescent="0.35">
      <c r="A81" s="59" t="s">
        <v>103</v>
      </c>
      <c r="B81" s="54" t="s">
        <v>16</v>
      </c>
      <c r="C81" s="104" t="s">
        <v>999</v>
      </c>
      <c r="D81" s="54">
        <v>90846</v>
      </c>
      <c r="E81" s="263">
        <v>3</v>
      </c>
      <c r="F81" s="62" t="s">
        <v>12</v>
      </c>
      <c r="G81" s="61" t="s">
        <v>12</v>
      </c>
      <c r="H81" s="55" t="s">
        <v>12</v>
      </c>
      <c r="I81" s="61" t="s">
        <v>12</v>
      </c>
      <c r="J81" s="61" t="s">
        <v>12</v>
      </c>
      <c r="K81" s="61" t="s">
        <v>12</v>
      </c>
      <c r="L81" s="61">
        <v>190.7449929</v>
      </c>
      <c r="M81" s="55" t="s">
        <v>12</v>
      </c>
      <c r="N81" s="82">
        <v>293.2113114</v>
      </c>
      <c r="O81" s="82" t="s">
        <v>12</v>
      </c>
      <c r="P81" s="82">
        <v>327.8922192</v>
      </c>
      <c r="Q81" s="82" t="s">
        <v>12</v>
      </c>
      <c r="R81" s="82">
        <v>362.573127</v>
      </c>
      <c r="S81" s="462">
        <v>729.87546870000006</v>
      </c>
    </row>
    <row r="82" spans="1:19" ht="72.5" x14ac:dyDescent="0.35">
      <c r="A82" s="59" t="s">
        <v>103</v>
      </c>
      <c r="B82" s="54" t="s">
        <v>16</v>
      </c>
      <c r="C82" s="104" t="s">
        <v>1001</v>
      </c>
      <c r="D82" s="54">
        <v>90847</v>
      </c>
      <c r="E82" s="263">
        <v>3</v>
      </c>
      <c r="F82" s="62" t="s">
        <v>12</v>
      </c>
      <c r="G82" s="61" t="s">
        <v>12</v>
      </c>
      <c r="H82" s="55" t="s">
        <v>12</v>
      </c>
      <c r="I82" s="61" t="s">
        <v>12</v>
      </c>
      <c r="J82" s="61" t="s">
        <v>12</v>
      </c>
      <c r="K82" s="61" t="s">
        <v>12</v>
      </c>
      <c r="L82" s="61">
        <v>190.7449929</v>
      </c>
      <c r="M82" s="55" t="s">
        <v>12</v>
      </c>
      <c r="N82" s="82">
        <v>293.2113114</v>
      </c>
      <c r="O82" s="82" t="s">
        <v>12</v>
      </c>
      <c r="P82" s="82">
        <v>327.8922192</v>
      </c>
      <c r="Q82" s="82" t="s">
        <v>12</v>
      </c>
      <c r="R82" s="82">
        <v>362.573127</v>
      </c>
      <c r="S82" s="462">
        <v>729.87546870000006</v>
      </c>
    </row>
    <row r="83" spans="1:19" ht="43.5" x14ac:dyDescent="0.35">
      <c r="A83" s="59" t="s">
        <v>103</v>
      </c>
      <c r="B83" s="54" t="s">
        <v>16</v>
      </c>
      <c r="C83" s="104" t="s">
        <v>17</v>
      </c>
      <c r="D83" s="54">
        <v>90849</v>
      </c>
      <c r="E83" s="263"/>
      <c r="F83" s="62" t="s">
        <v>12</v>
      </c>
      <c r="G83" s="61" t="s">
        <v>12</v>
      </c>
      <c r="H83" s="55" t="s">
        <v>12</v>
      </c>
      <c r="I83" s="61" t="s">
        <v>12</v>
      </c>
      <c r="J83" s="61" t="s">
        <v>12</v>
      </c>
      <c r="K83" s="61" t="s">
        <v>12</v>
      </c>
      <c r="L83" s="61">
        <f>63.5816643/4.5</f>
        <v>14.129258733333334</v>
      </c>
      <c r="M83" s="55" t="s">
        <v>12</v>
      </c>
      <c r="N83" s="82">
        <f>97.7371038/4.5</f>
        <v>21.719356399999999</v>
      </c>
      <c r="O83" s="82" t="s">
        <v>12</v>
      </c>
      <c r="P83" s="82">
        <f>109.2974064/4.5</f>
        <v>24.288312533333333</v>
      </c>
      <c r="Q83" s="82" t="s">
        <v>12</v>
      </c>
      <c r="R83" s="82">
        <f>120.857709/4.5</f>
        <v>26.857268666666666</v>
      </c>
      <c r="S83" s="462">
        <f>243.2918229/4.5</f>
        <v>54.06484953333333</v>
      </c>
    </row>
    <row r="84" spans="1:19" ht="130.5" x14ac:dyDescent="0.35">
      <c r="A84" s="59" t="s">
        <v>103</v>
      </c>
      <c r="B84" s="54" t="s">
        <v>13</v>
      </c>
      <c r="C84" s="104" t="s">
        <v>18</v>
      </c>
      <c r="D84" s="54">
        <v>90885</v>
      </c>
      <c r="E84" s="263"/>
      <c r="F84" s="62" t="s">
        <v>12</v>
      </c>
      <c r="G84" s="61" t="s">
        <v>12</v>
      </c>
      <c r="H84" s="55" t="s">
        <v>12</v>
      </c>
      <c r="I84" s="61" t="s">
        <v>12</v>
      </c>
      <c r="J84" s="61" t="s">
        <v>12</v>
      </c>
      <c r="K84" s="61" t="s">
        <v>12</v>
      </c>
      <c r="L84" s="61">
        <v>63.5816643</v>
      </c>
      <c r="M84" s="55" t="s">
        <v>12</v>
      </c>
      <c r="N84" s="82">
        <v>97.7371038</v>
      </c>
      <c r="O84" s="82" t="s">
        <v>12</v>
      </c>
      <c r="P84" s="82">
        <v>109.2974064</v>
      </c>
      <c r="Q84" s="82" t="s">
        <v>12</v>
      </c>
      <c r="R84" s="82">
        <v>120.857709</v>
      </c>
      <c r="S84" s="462">
        <v>243.2918229</v>
      </c>
    </row>
    <row r="85" spans="1:19" ht="101.5" x14ac:dyDescent="0.35">
      <c r="A85" s="59" t="s">
        <v>103</v>
      </c>
      <c r="B85" s="54" t="s">
        <v>10</v>
      </c>
      <c r="C85" s="104" t="s">
        <v>19</v>
      </c>
      <c r="D85" s="54">
        <v>90887</v>
      </c>
      <c r="E85" s="263"/>
      <c r="F85" s="62" t="s">
        <v>12</v>
      </c>
      <c r="G85" s="61" t="s">
        <v>12</v>
      </c>
      <c r="H85" s="55" t="s">
        <v>12</v>
      </c>
      <c r="I85" s="61" t="s">
        <v>12</v>
      </c>
      <c r="J85" s="61" t="s">
        <v>12</v>
      </c>
      <c r="K85" s="61" t="s">
        <v>12</v>
      </c>
      <c r="L85" s="61">
        <v>63.5816643</v>
      </c>
      <c r="M85" s="414">
        <v>84.074928</v>
      </c>
      <c r="N85" s="82">
        <v>97.7371038</v>
      </c>
      <c r="O85" s="82">
        <v>98.7880404</v>
      </c>
      <c r="P85" s="82">
        <v>109.2974064</v>
      </c>
      <c r="Q85" s="82">
        <v>116.6539626</v>
      </c>
      <c r="R85" s="82">
        <v>120.857709</v>
      </c>
      <c r="S85" s="462">
        <v>243.2918229</v>
      </c>
    </row>
    <row r="86" spans="1:19" ht="29" x14ac:dyDescent="0.35">
      <c r="A86" s="59" t="s">
        <v>103</v>
      </c>
      <c r="B86" s="54" t="s">
        <v>13</v>
      </c>
      <c r="C86" s="104" t="s">
        <v>22</v>
      </c>
      <c r="D86" s="54">
        <v>96130</v>
      </c>
      <c r="E86" s="263">
        <v>4</v>
      </c>
      <c r="F86" s="62" t="s">
        <v>12</v>
      </c>
      <c r="G86" s="61" t="s">
        <v>12</v>
      </c>
      <c r="H86" s="55" t="s">
        <v>12</v>
      </c>
      <c r="I86" s="61" t="s">
        <v>12</v>
      </c>
      <c r="J86" s="61" t="s">
        <v>12</v>
      </c>
      <c r="K86" s="61" t="s">
        <v>12</v>
      </c>
      <c r="L86" s="61" t="s">
        <v>12</v>
      </c>
      <c r="M86" s="55" t="s">
        <v>12</v>
      </c>
      <c r="N86" s="82">
        <v>390.9484152</v>
      </c>
      <c r="O86" s="82" t="s">
        <v>12</v>
      </c>
      <c r="P86" s="82">
        <v>437.1896256</v>
      </c>
      <c r="Q86" s="82" t="s">
        <v>12</v>
      </c>
      <c r="R86" s="82">
        <v>483.430836</v>
      </c>
      <c r="S86" s="462">
        <v>973.1672916</v>
      </c>
    </row>
    <row r="87" spans="1:19" ht="43.5" x14ac:dyDescent="0.35">
      <c r="A87" s="59" t="s">
        <v>103</v>
      </c>
      <c r="B87" s="54" t="s">
        <v>13</v>
      </c>
      <c r="C87" s="104" t="s">
        <v>23</v>
      </c>
      <c r="D87" s="54">
        <v>96131</v>
      </c>
      <c r="E87" s="263">
        <v>4</v>
      </c>
      <c r="F87" s="62" t="s">
        <v>12</v>
      </c>
      <c r="G87" s="61" t="s">
        <v>12</v>
      </c>
      <c r="H87" s="55" t="s">
        <v>12</v>
      </c>
      <c r="I87" s="61" t="s">
        <v>12</v>
      </c>
      <c r="J87" s="61" t="s">
        <v>12</v>
      </c>
      <c r="K87" s="61" t="s">
        <v>12</v>
      </c>
      <c r="L87" s="61" t="s">
        <v>12</v>
      </c>
      <c r="M87" s="55" t="s">
        <v>12</v>
      </c>
      <c r="N87" s="82">
        <v>390.9484152</v>
      </c>
      <c r="O87" s="82" t="s">
        <v>12</v>
      </c>
      <c r="P87" s="82">
        <v>437.1896256</v>
      </c>
      <c r="Q87" s="82" t="s">
        <v>12</v>
      </c>
      <c r="R87" s="82">
        <v>483.430836</v>
      </c>
      <c r="S87" s="462">
        <v>973.1672916</v>
      </c>
    </row>
    <row r="88" spans="1:19" ht="72.5" x14ac:dyDescent="0.35">
      <c r="A88" s="59" t="s">
        <v>103</v>
      </c>
      <c r="B88" s="54" t="s">
        <v>10</v>
      </c>
      <c r="C88" s="104" t="s">
        <v>25</v>
      </c>
      <c r="D88" s="54">
        <v>96170</v>
      </c>
      <c r="E88" s="263">
        <v>2</v>
      </c>
      <c r="F88" s="412">
        <v>71.459999999999994</v>
      </c>
      <c r="G88" s="414">
        <v>89.32</v>
      </c>
      <c r="H88" s="414">
        <v>104.04</v>
      </c>
      <c r="I88" s="61" t="s">
        <v>12</v>
      </c>
      <c r="J88" s="61" t="s">
        <v>12</v>
      </c>
      <c r="K88" s="61" t="s">
        <v>12</v>
      </c>
      <c r="L88" s="61">
        <v>127.1633286</v>
      </c>
      <c r="M88" s="414">
        <v>168.14</v>
      </c>
      <c r="N88" s="82">
        <v>195.48</v>
      </c>
      <c r="O88" s="82">
        <v>197.5760808</v>
      </c>
      <c r="P88" s="82">
        <v>218.6</v>
      </c>
      <c r="Q88" s="82" t="s">
        <v>12</v>
      </c>
      <c r="R88" s="82">
        <v>241.715418</v>
      </c>
      <c r="S88" s="462">
        <v>486.5836458</v>
      </c>
    </row>
    <row r="89" spans="1:19" ht="87" x14ac:dyDescent="0.35">
      <c r="A89" s="59" t="s">
        <v>103</v>
      </c>
      <c r="B89" s="54" t="s">
        <v>10</v>
      </c>
      <c r="C89" s="104" t="s">
        <v>26</v>
      </c>
      <c r="D89" s="54">
        <v>96171</v>
      </c>
      <c r="E89" s="263"/>
      <c r="F89" s="412">
        <v>35.7318444</v>
      </c>
      <c r="G89" s="414">
        <v>44.6648055</v>
      </c>
      <c r="H89" s="414">
        <v>52.0213617</v>
      </c>
      <c r="I89" s="61" t="s">
        <v>12</v>
      </c>
      <c r="J89" s="61" t="s">
        <v>12</v>
      </c>
      <c r="K89" s="61" t="s">
        <v>12</v>
      </c>
      <c r="L89" s="61">
        <v>63.5816643</v>
      </c>
      <c r="M89" s="414">
        <v>84.074928</v>
      </c>
      <c r="N89" s="82">
        <v>97.7371038</v>
      </c>
      <c r="O89" s="82">
        <v>98.7880404</v>
      </c>
      <c r="P89" s="82">
        <v>109.2974064</v>
      </c>
      <c r="Q89" s="82" t="s">
        <v>12</v>
      </c>
      <c r="R89" s="82">
        <v>120.857709</v>
      </c>
      <c r="S89" s="462">
        <v>243.2918229</v>
      </c>
    </row>
    <row r="90" spans="1:19" ht="43.5" x14ac:dyDescent="0.35">
      <c r="A90" s="59" t="s">
        <v>103</v>
      </c>
      <c r="B90" s="54" t="s">
        <v>13</v>
      </c>
      <c r="C90" s="104" t="s">
        <v>27</v>
      </c>
      <c r="D90" s="54">
        <v>98966</v>
      </c>
      <c r="E90" s="263">
        <v>0.5</v>
      </c>
      <c r="F90" s="62" t="s">
        <v>12</v>
      </c>
      <c r="G90" s="61" t="s">
        <v>12</v>
      </c>
      <c r="H90" s="55" t="s">
        <v>12</v>
      </c>
      <c r="I90" s="61" t="s">
        <v>12</v>
      </c>
      <c r="J90" s="61" t="s">
        <v>12</v>
      </c>
      <c r="K90" s="61" t="s">
        <v>12</v>
      </c>
      <c r="L90" s="61">
        <v>31.79083215</v>
      </c>
      <c r="M90" s="55" t="s">
        <v>12</v>
      </c>
      <c r="N90" s="82">
        <v>48.8685519</v>
      </c>
      <c r="O90" s="82" t="s">
        <v>12</v>
      </c>
      <c r="P90" s="82">
        <v>54.6487032</v>
      </c>
      <c r="Q90" s="82" t="s">
        <v>12</v>
      </c>
      <c r="R90" s="82">
        <v>60.4288545</v>
      </c>
      <c r="S90" s="462" t="s">
        <v>12</v>
      </c>
    </row>
    <row r="91" spans="1:19" ht="43.5" x14ac:dyDescent="0.35">
      <c r="A91" s="59" t="s">
        <v>103</v>
      </c>
      <c r="B91" s="54" t="s">
        <v>13</v>
      </c>
      <c r="C91" s="104" t="s">
        <v>28</v>
      </c>
      <c r="D91" s="54">
        <v>98967</v>
      </c>
      <c r="E91" s="263"/>
      <c r="F91" s="62" t="s">
        <v>12</v>
      </c>
      <c r="G91" s="61" t="s">
        <v>12</v>
      </c>
      <c r="H91" s="55" t="s">
        <v>12</v>
      </c>
      <c r="I91" s="61" t="s">
        <v>12</v>
      </c>
      <c r="J91" s="61" t="s">
        <v>12</v>
      </c>
      <c r="K91" s="61" t="s">
        <v>12</v>
      </c>
      <c r="L91" s="61">
        <v>63.5816643</v>
      </c>
      <c r="M91" s="55" t="s">
        <v>12</v>
      </c>
      <c r="N91" s="82">
        <v>97.7371038</v>
      </c>
      <c r="O91" s="82" t="s">
        <v>12</v>
      </c>
      <c r="P91" s="82">
        <v>109.2974064</v>
      </c>
      <c r="Q91" s="82" t="s">
        <v>12</v>
      </c>
      <c r="R91" s="82">
        <v>120.857709</v>
      </c>
      <c r="S91" s="462" t="s">
        <v>12</v>
      </c>
    </row>
    <row r="92" spans="1:19" ht="43.5" x14ac:dyDescent="0.35">
      <c r="A92" s="59" t="s">
        <v>103</v>
      </c>
      <c r="B92" s="54" t="s">
        <v>13</v>
      </c>
      <c r="C92" s="104" t="s">
        <v>29</v>
      </c>
      <c r="D92" s="54">
        <v>98968</v>
      </c>
      <c r="E92" s="263">
        <v>1.5</v>
      </c>
      <c r="F92" s="62" t="s">
        <v>12</v>
      </c>
      <c r="G92" s="61" t="s">
        <v>12</v>
      </c>
      <c r="H92" s="55" t="s">
        <v>12</v>
      </c>
      <c r="I92" s="61" t="s">
        <v>12</v>
      </c>
      <c r="J92" s="61" t="s">
        <v>12</v>
      </c>
      <c r="K92" s="61" t="s">
        <v>12</v>
      </c>
      <c r="L92" s="61">
        <v>95.37249645</v>
      </c>
      <c r="M92" s="55" t="s">
        <v>12</v>
      </c>
      <c r="N92" s="82">
        <v>146.6056557</v>
      </c>
      <c r="O92" s="82" t="s">
        <v>12</v>
      </c>
      <c r="P92" s="82">
        <v>163.9461096</v>
      </c>
      <c r="Q92" s="82" t="s">
        <v>12</v>
      </c>
      <c r="R92" s="82">
        <v>181.2865635</v>
      </c>
      <c r="S92" s="462" t="s">
        <v>12</v>
      </c>
    </row>
    <row r="93" spans="1:19" ht="29" x14ac:dyDescent="0.35">
      <c r="A93" s="59" t="s">
        <v>103</v>
      </c>
      <c r="B93" s="54" t="s">
        <v>13</v>
      </c>
      <c r="C93" s="104" t="s">
        <v>38</v>
      </c>
      <c r="D93" s="54">
        <v>99341</v>
      </c>
      <c r="E93" s="263"/>
      <c r="F93" s="62" t="s">
        <v>12</v>
      </c>
      <c r="G93" s="61" t="s">
        <v>12</v>
      </c>
      <c r="H93" s="55" t="s">
        <v>12</v>
      </c>
      <c r="I93" s="61" t="s">
        <v>12</v>
      </c>
      <c r="J93" s="61" t="s">
        <v>12</v>
      </c>
      <c r="K93" s="61" t="s">
        <v>12</v>
      </c>
      <c r="L93" s="61" t="s">
        <v>12</v>
      </c>
      <c r="M93" s="55" t="s">
        <v>12</v>
      </c>
      <c r="N93" s="82" t="s">
        <v>12</v>
      </c>
      <c r="O93" s="82" t="s">
        <v>12</v>
      </c>
      <c r="P93" s="82">
        <v>109.2974064</v>
      </c>
      <c r="Q93" s="82" t="s">
        <v>12</v>
      </c>
      <c r="R93" s="82">
        <v>120.857709</v>
      </c>
      <c r="S93" s="462">
        <v>243.2918229</v>
      </c>
    </row>
    <row r="94" spans="1:19" ht="29" x14ac:dyDescent="0.35">
      <c r="A94" s="59" t="s">
        <v>103</v>
      </c>
      <c r="B94" s="54" t="s">
        <v>13</v>
      </c>
      <c r="C94" s="104" t="s">
        <v>39</v>
      </c>
      <c r="D94" s="54">
        <v>99342</v>
      </c>
      <c r="E94" s="263">
        <v>2</v>
      </c>
      <c r="F94" s="62" t="s">
        <v>12</v>
      </c>
      <c r="G94" s="61" t="s">
        <v>12</v>
      </c>
      <c r="H94" s="55" t="s">
        <v>12</v>
      </c>
      <c r="I94" s="61" t="s">
        <v>12</v>
      </c>
      <c r="J94" s="61" t="s">
        <v>12</v>
      </c>
      <c r="K94" s="61" t="s">
        <v>12</v>
      </c>
      <c r="L94" s="61" t="s">
        <v>12</v>
      </c>
      <c r="M94" s="55" t="s">
        <v>12</v>
      </c>
      <c r="N94" s="82" t="s">
        <v>12</v>
      </c>
      <c r="O94" s="82" t="s">
        <v>12</v>
      </c>
      <c r="P94" s="82">
        <v>218.6</v>
      </c>
      <c r="Q94" s="82" t="s">
        <v>12</v>
      </c>
      <c r="R94" s="82">
        <v>241.715418</v>
      </c>
      <c r="S94" s="462">
        <v>486.5836458</v>
      </c>
    </row>
    <row r="95" spans="1:19" ht="29" x14ac:dyDescent="0.35">
      <c r="A95" s="59" t="s">
        <v>103</v>
      </c>
      <c r="B95" s="54" t="s">
        <v>13</v>
      </c>
      <c r="C95" s="104" t="s">
        <v>40</v>
      </c>
      <c r="D95" s="54">
        <v>99344</v>
      </c>
      <c r="E95" s="263">
        <v>4</v>
      </c>
      <c r="F95" s="62" t="s">
        <v>12</v>
      </c>
      <c r="G95" s="61" t="s">
        <v>12</v>
      </c>
      <c r="H95" s="55" t="s">
        <v>12</v>
      </c>
      <c r="I95" s="61" t="s">
        <v>12</v>
      </c>
      <c r="J95" s="61" t="s">
        <v>12</v>
      </c>
      <c r="K95" s="61" t="s">
        <v>12</v>
      </c>
      <c r="L95" s="61" t="s">
        <v>12</v>
      </c>
      <c r="M95" s="55" t="s">
        <v>12</v>
      </c>
      <c r="N95" s="82" t="s">
        <v>12</v>
      </c>
      <c r="O95" s="82" t="s">
        <v>12</v>
      </c>
      <c r="P95" s="82">
        <v>437.1896256</v>
      </c>
      <c r="Q95" s="82" t="s">
        <v>12</v>
      </c>
      <c r="R95" s="82">
        <v>483.430836</v>
      </c>
      <c r="S95" s="462">
        <v>973.1672916</v>
      </c>
    </row>
    <row r="96" spans="1:19" ht="29" x14ac:dyDescent="0.35">
      <c r="A96" s="59" t="s">
        <v>103</v>
      </c>
      <c r="B96" s="54" t="s">
        <v>13</v>
      </c>
      <c r="C96" s="104" t="s">
        <v>41</v>
      </c>
      <c r="D96" s="54">
        <v>99345</v>
      </c>
      <c r="E96" s="263">
        <v>5</v>
      </c>
      <c r="F96" s="62" t="s">
        <v>12</v>
      </c>
      <c r="G96" s="61" t="s">
        <v>12</v>
      </c>
      <c r="H96" s="55" t="s">
        <v>12</v>
      </c>
      <c r="I96" s="61" t="s">
        <v>12</v>
      </c>
      <c r="J96" s="61" t="s">
        <v>12</v>
      </c>
      <c r="K96" s="61" t="s">
        <v>12</v>
      </c>
      <c r="L96" s="61" t="s">
        <v>12</v>
      </c>
      <c r="M96" s="55" t="s">
        <v>12</v>
      </c>
      <c r="N96" s="82" t="s">
        <v>12</v>
      </c>
      <c r="O96" s="82" t="s">
        <v>12</v>
      </c>
      <c r="P96" s="82">
        <v>546.487032</v>
      </c>
      <c r="Q96" s="82" t="s">
        <v>12</v>
      </c>
      <c r="R96" s="82">
        <v>604.288545</v>
      </c>
      <c r="S96" s="462">
        <v>1216.4591144999999</v>
      </c>
    </row>
    <row r="97" spans="1:20" ht="43.5" x14ac:dyDescent="0.35">
      <c r="A97" s="59" t="s">
        <v>103</v>
      </c>
      <c r="B97" s="54" t="s">
        <v>13</v>
      </c>
      <c r="C97" s="104" t="s">
        <v>42</v>
      </c>
      <c r="D97" s="54">
        <v>99347</v>
      </c>
      <c r="E97" s="263"/>
      <c r="F97" s="62" t="s">
        <v>12</v>
      </c>
      <c r="G97" s="61" t="s">
        <v>12</v>
      </c>
      <c r="H97" s="55" t="s">
        <v>12</v>
      </c>
      <c r="I97" s="61" t="s">
        <v>12</v>
      </c>
      <c r="J97" s="61" t="s">
        <v>12</v>
      </c>
      <c r="K97" s="61" t="s">
        <v>12</v>
      </c>
      <c r="L97" s="61" t="s">
        <v>12</v>
      </c>
      <c r="M97" s="55" t="s">
        <v>12</v>
      </c>
      <c r="N97" s="82" t="s">
        <v>12</v>
      </c>
      <c r="O97" s="82" t="s">
        <v>12</v>
      </c>
      <c r="P97" s="82">
        <v>109.2974064</v>
      </c>
      <c r="Q97" s="82" t="s">
        <v>12</v>
      </c>
      <c r="R97" s="82">
        <v>120.857709</v>
      </c>
      <c r="S97" s="462">
        <v>243.2918229</v>
      </c>
    </row>
    <row r="98" spans="1:20" ht="43.5" x14ac:dyDescent="0.35">
      <c r="A98" s="59" t="s">
        <v>103</v>
      </c>
      <c r="B98" s="54" t="s">
        <v>13</v>
      </c>
      <c r="C98" s="104" t="s">
        <v>43</v>
      </c>
      <c r="D98" s="54">
        <v>99348</v>
      </c>
      <c r="E98" s="263">
        <v>2</v>
      </c>
      <c r="F98" s="62" t="s">
        <v>12</v>
      </c>
      <c r="G98" s="61" t="s">
        <v>12</v>
      </c>
      <c r="H98" s="55" t="s">
        <v>12</v>
      </c>
      <c r="I98" s="61" t="s">
        <v>12</v>
      </c>
      <c r="J98" s="61" t="s">
        <v>12</v>
      </c>
      <c r="K98" s="61" t="s">
        <v>12</v>
      </c>
      <c r="L98" s="61" t="s">
        <v>12</v>
      </c>
      <c r="M98" s="55" t="s">
        <v>12</v>
      </c>
      <c r="N98" s="82" t="s">
        <v>12</v>
      </c>
      <c r="O98" s="82" t="s">
        <v>12</v>
      </c>
      <c r="P98" s="82">
        <v>218.6</v>
      </c>
      <c r="Q98" s="82" t="s">
        <v>12</v>
      </c>
      <c r="R98" s="82">
        <v>241.715418</v>
      </c>
      <c r="S98" s="462">
        <v>486.5836458</v>
      </c>
    </row>
    <row r="99" spans="1:20" ht="43.5" x14ac:dyDescent="0.35">
      <c r="A99" s="59" t="s">
        <v>103</v>
      </c>
      <c r="B99" s="54" t="s">
        <v>13</v>
      </c>
      <c r="C99" s="104" t="s">
        <v>44</v>
      </c>
      <c r="D99" s="54">
        <v>99349</v>
      </c>
      <c r="E99" s="263">
        <v>3</v>
      </c>
      <c r="F99" s="62" t="s">
        <v>12</v>
      </c>
      <c r="G99" s="61" t="s">
        <v>12</v>
      </c>
      <c r="H99" s="55" t="s">
        <v>12</v>
      </c>
      <c r="I99" s="61" t="s">
        <v>12</v>
      </c>
      <c r="J99" s="61" t="s">
        <v>12</v>
      </c>
      <c r="K99" s="61" t="s">
        <v>12</v>
      </c>
      <c r="L99" s="61" t="s">
        <v>12</v>
      </c>
      <c r="M99" s="55" t="s">
        <v>12</v>
      </c>
      <c r="N99" s="82" t="s">
        <v>12</v>
      </c>
      <c r="O99" s="82" t="s">
        <v>12</v>
      </c>
      <c r="P99" s="82">
        <v>327.8922192</v>
      </c>
      <c r="Q99" s="82" t="s">
        <v>12</v>
      </c>
      <c r="R99" s="82">
        <v>362.573127</v>
      </c>
      <c r="S99" s="462">
        <v>729.87546870000006</v>
      </c>
    </row>
    <row r="100" spans="1:20" ht="43.5" x14ac:dyDescent="0.35">
      <c r="A100" s="59" t="s">
        <v>103</v>
      </c>
      <c r="B100" s="54" t="s">
        <v>13</v>
      </c>
      <c r="C100" s="104" t="s">
        <v>45</v>
      </c>
      <c r="D100" s="54">
        <v>99350</v>
      </c>
      <c r="E100" s="263">
        <v>4</v>
      </c>
      <c r="F100" s="62" t="s">
        <v>12</v>
      </c>
      <c r="G100" s="61" t="s">
        <v>12</v>
      </c>
      <c r="H100" s="55" t="s">
        <v>12</v>
      </c>
      <c r="I100" s="61" t="s">
        <v>12</v>
      </c>
      <c r="J100" s="61" t="s">
        <v>12</v>
      </c>
      <c r="K100" s="61" t="s">
        <v>12</v>
      </c>
      <c r="L100" s="61" t="s">
        <v>12</v>
      </c>
      <c r="M100" s="55" t="s">
        <v>12</v>
      </c>
      <c r="N100" s="82" t="s">
        <v>12</v>
      </c>
      <c r="O100" s="82" t="s">
        <v>12</v>
      </c>
      <c r="P100" s="82">
        <v>437.1896256</v>
      </c>
      <c r="Q100" s="82" t="s">
        <v>12</v>
      </c>
      <c r="R100" s="82">
        <v>483.430836</v>
      </c>
      <c r="S100" s="462">
        <v>973.1672916</v>
      </c>
    </row>
    <row r="101" spans="1:20" ht="130.5" x14ac:dyDescent="0.35">
      <c r="A101" s="59" t="s">
        <v>103</v>
      </c>
      <c r="B101" s="54" t="s">
        <v>13</v>
      </c>
      <c r="C101" s="104" t="s">
        <v>1017</v>
      </c>
      <c r="D101" s="54" t="s">
        <v>58</v>
      </c>
      <c r="E101" s="263"/>
      <c r="F101" s="412">
        <v>35.7318444</v>
      </c>
      <c r="G101" s="414">
        <v>44.6648055</v>
      </c>
      <c r="H101" s="414">
        <v>52.0213617</v>
      </c>
      <c r="I101" s="61" t="s">
        <v>12</v>
      </c>
      <c r="J101" s="61">
        <v>52.54683</v>
      </c>
      <c r="K101" s="61">
        <v>55.1741715</v>
      </c>
      <c r="L101" s="61">
        <v>63.5816643</v>
      </c>
      <c r="M101" s="414">
        <v>84.074928</v>
      </c>
      <c r="N101" s="82">
        <v>97.7371038</v>
      </c>
      <c r="O101" s="82">
        <v>98.7880404</v>
      </c>
      <c r="P101" s="82">
        <v>109.2974064</v>
      </c>
      <c r="Q101" s="82">
        <v>116.6539626</v>
      </c>
      <c r="R101" s="82">
        <v>120.857709</v>
      </c>
      <c r="S101" s="462">
        <v>243.2918229</v>
      </c>
    </row>
    <row r="102" spans="1:20" ht="43.5" x14ac:dyDescent="0.35">
      <c r="A102" s="59" t="s">
        <v>103</v>
      </c>
      <c r="B102" s="54" t="s">
        <v>59</v>
      </c>
      <c r="C102" s="104" t="s">
        <v>60</v>
      </c>
      <c r="D102" s="54" t="s">
        <v>61</v>
      </c>
      <c r="E102" s="263"/>
      <c r="F102" s="62" t="s">
        <v>12</v>
      </c>
      <c r="G102" s="61" t="s">
        <v>12</v>
      </c>
      <c r="H102" s="55" t="s">
        <v>12</v>
      </c>
      <c r="I102" s="61" t="s">
        <v>12</v>
      </c>
      <c r="J102" s="61">
        <v>52.54683</v>
      </c>
      <c r="K102" s="61">
        <v>55.1741715</v>
      </c>
      <c r="L102" s="61">
        <v>63.5816643</v>
      </c>
      <c r="M102" s="414">
        <v>84.074928</v>
      </c>
      <c r="N102" s="82">
        <v>97.7371038</v>
      </c>
      <c r="O102" s="82">
        <v>98.7880404</v>
      </c>
      <c r="P102" s="82">
        <v>109.2974064</v>
      </c>
      <c r="Q102" s="82" t="s">
        <v>12</v>
      </c>
      <c r="R102" s="82">
        <v>120.857709</v>
      </c>
      <c r="S102" s="462">
        <v>243.2918229</v>
      </c>
    </row>
    <row r="103" spans="1:20" ht="58" x14ac:dyDescent="0.35">
      <c r="A103" s="59" t="s">
        <v>103</v>
      </c>
      <c r="B103" s="54" t="s">
        <v>62</v>
      </c>
      <c r="C103" s="104" t="s">
        <v>63</v>
      </c>
      <c r="D103" s="54" t="s">
        <v>64</v>
      </c>
      <c r="E103" s="263">
        <v>4.5</v>
      </c>
      <c r="F103" s="62" t="s">
        <v>12</v>
      </c>
      <c r="G103" s="61" t="s">
        <v>12</v>
      </c>
      <c r="H103" s="55" t="s">
        <v>12</v>
      </c>
      <c r="I103" s="61" t="s">
        <v>12</v>
      </c>
      <c r="J103" s="61">
        <v>11.677073333333333</v>
      </c>
      <c r="K103" s="61">
        <v>12.260927000000001</v>
      </c>
      <c r="L103" s="61">
        <v>14.129258733333334</v>
      </c>
      <c r="M103" s="414">
        <v>18.682222222222222</v>
      </c>
      <c r="N103" s="82">
        <v>21.719356399999999</v>
      </c>
      <c r="O103" s="82">
        <v>21.952897866666667</v>
      </c>
      <c r="P103" s="82">
        <v>24.288312533333333</v>
      </c>
      <c r="Q103" s="82" t="s">
        <v>12</v>
      </c>
      <c r="R103" s="82">
        <v>26.857268666666666</v>
      </c>
      <c r="S103" s="462">
        <v>54.06484953333333</v>
      </c>
    </row>
    <row r="104" spans="1:20" ht="58" x14ac:dyDescent="0.35">
      <c r="A104" s="59" t="s">
        <v>103</v>
      </c>
      <c r="B104" s="54" t="s">
        <v>65</v>
      </c>
      <c r="C104" s="104" t="s">
        <v>66</v>
      </c>
      <c r="D104" s="54" t="s">
        <v>67</v>
      </c>
      <c r="E104" s="263"/>
      <c r="F104" s="62" t="s">
        <v>12</v>
      </c>
      <c r="G104" s="414">
        <v>44.6648055</v>
      </c>
      <c r="H104" s="414">
        <v>52.0213617</v>
      </c>
      <c r="I104" s="61" t="s">
        <v>12</v>
      </c>
      <c r="J104" s="61">
        <v>52.54683</v>
      </c>
      <c r="K104" s="61">
        <v>55.1741715</v>
      </c>
      <c r="L104" s="61">
        <v>63.5816643</v>
      </c>
      <c r="M104" s="414">
        <v>84.074928</v>
      </c>
      <c r="N104" s="82">
        <v>97.7371038</v>
      </c>
      <c r="O104" s="82">
        <v>98.7880404</v>
      </c>
      <c r="P104" s="82">
        <v>109.2974064</v>
      </c>
      <c r="Q104" s="82" t="s">
        <v>12</v>
      </c>
      <c r="R104" s="82">
        <v>120.857709</v>
      </c>
      <c r="S104" s="462">
        <v>243.2918229</v>
      </c>
    </row>
    <row r="105" spans="1:20" ht="101.5" x14ac:dyDescent="0.35">
      <c r="A105" s="59" t="s">
        <v>103</v>
      </c>
      <c r="B105" s="54" t="s">
        <v>68</v>
      </c>
      <c r="C105" s="104" t="s">
        <v>69</v>
      </c>
      <c r="D105" s="54" t="s">
        <v>70</v>
      </c>
      <c r="E105" s="263"/>
      <c r="F105" s="62" t="s">
        <v>12</v>
      </c>
      <c r="G105" s="61" t="s">
        <v>12</v>
      </c>
      <c r="H105" s="55" t="s">
        <v>12</v>
      </c>
      <c r="I105" s="61">
        <f>49.9194885/4.5</f>
        <v>11.093219666666666</v>
      </c>
      <c r="J105" s="61" t="s">
        <v>12</v>
      </c>
      <c r="K105" s="61" t="s">
        <v>12</v>
      </c>
      <c r="L105" s="61" t="s">
        <v>12</v>
      </c>
      <c r="M105" s="55" t="s">
        <v>12</v>
      </c>
      <c r="N105" s="82" t="s">
        <v>12</v>
      </c>
      <c r="O105" s="82" t="s">
        <v>12</v>
      </c>
      <c r="P105" s="82" t="s">
        <v>12</v>
      </c>
      <c r="Q105" s="82" t="s">
        <v>12</v>
      </c>
      <c r="R105" s="82" t="s">
        <v>12</v>
      </c>
      <c r="S105" s="462" t="s">
        <v>12</v>
      </c>
    </row>
    <row r="106" spans="1:20" ht="29" x14ac:dyDescent="0.35">
      <c r="A106" s="59" t="s">
        <v>103</v>
      </c>
      <c r="B106" s="54" t="s">
        <v>68</v>
      </c>
      <c r="C106" s="104" t="s">
        <v>75</v>
      </c>
      <c r="D106" s="54" t="s">
        <v>76</v>
      </c>
      <c r="E106" s="263"/>
      <c r="F106" s="62" t="s">
        <v>12</v>
      </c>
      <c r="G106" s="61" t="s">
        <v>12</v>
      </c>
      <c r="H106" s="55" t="s">
        <v>12</v>
      </c>
      <c r="I106" s="61">
        <v>49.9194885</v>
      </c>
      <c r="J106" s="61" t="s">
        <v>12</v>
      </c>
      <c r="K106" s="61" t="s">
        <v>12</v>
      </c>
      <c r="L106" s="61" t="s">
        <v>12</v>
      </c>
      <c r="M106" s="55" t="s">
        <v>12</v>
      </c>
      <c r="N106" s="82" t="s">
        <v>12</v>
      </c>
      <c r="O106" s="82" t="s">
        <v>12</v>
      </c>
      <c r="P106" s="82" t="s">
        <v>12</v>
      </c>
      <c r="Q106" s="82" t="s">
        <v>12</v>
      </c>
      <c r="R106" s="82" t="s">
        <v>12</v>
      </c>
      <c r="S106" s="462" t="s">
        <v>12</v>
      </c>
    </row>
    <row r="107" spans="1:20" ht="72.5" x14ac:dyDescent="0.35">
      <c r="A107" s="59" t="s">
        <v>103</v>
      </c>
      <c r="B107" s="54" t="s">
        <v>13</v>
      </c>
      <c r="C107" s="104" t="s">
        <v>77</v>
      </c>
      <c r="D107" s="54" t="s">
        <v>78</v>
      </c>
      <c r="E107" s="263"/>
      <c r="F107" s="412">
        <v>35.7318444</v>
      </c>
      <c r="G107" s="414">
        <v>44.6648055</v>
      </c>
      <c r="H107" s="414">
        <v>52.0213617</v>
      </c>
      <c r="I107" s="61">
        <v>0</v>
      </c>
      <c r="J107" s="61">
        <v>0</v>
      </c>
      <c r="K107" s="61">
        <v>0</v>
      </c>
      <c r="L107" s="61">
        <v>0</v>
      </c>
      <c r="M107" s="414">
        <v>0</v>
      </c>
      <c r="N107" s="82">
        <v>0</v>
      </c>
      <c r="O107" s="82">
        <v>98.7880404</v>
      </c>
      <c r="P107" s="82">
        <v>109.2974064</v>
      </c>
      <c r="Q107" s="82">
        <v>116.6539626</v>
      </c>
      <c r="R107" s="82">
        <v>120.857709</v>
      </c>
      <c r="S107" s="462">
        <v>243.2918229</v>
      </c>
    </row>
    <row r="108" spans="1:20" ht="29" x14ac:dyDescent="0.35">
      <c r="A108" s="59" t="s">
        <v>103</v>
      </c>
      <c r="B108" s="54" t="s">
        <v>13</v>
      </c>
      <c r="C108" s="104" t="s">
        <v>79</v>
      </c>
      <c r="D108" s="54" t="s">
        <v>80</v>
      </c>
      <c r="E108" s="263"/>
      <c r="F108" s="412">
        <v>35.7318444</v>
      </c>
      <c r="G108" s="414">
        <v>44.6648055</v>
      </c>
      <c r="H108" s="414">
        <v>52.0213617</v>
      </c>
      <c r="I108" s="61" t="s">
        <v>12</v>
      </c>
      <c r="J108" s="61">
        <v>52.54683</v>
      </c>
      <c r="K108" s="61">
        <v>55.1741715</v>
      </c>
      <c r="L108" s="61">
        <v>63.5816643</v>
      </c>
      <c r="M108" s="55" t="s">
        <v>12</v>
      </c>
      <c r="N108" s="82">
        <v>97.7371038</v>
      </c>
      <c r="O108" s="82">
        <v>98.7880404</v>
      </c>
      <c r="P108" s="82">
        <v>109.2974064</v>
      </c>
      <c r="Q108" s="82">
        <v>116.6539626</v>
      </c>
      <c r="R108" s="82">
        <v>120.857709</v>
      </c>
      <c r="S108" s="462">
        <v>243.2918229</v>
      </c>
    </row>
    <row r="109" spans="1:20" ht="43.5" x14ac:dyDescent="0.35">
      <c r="A109" s="59" t="s">
        <v>103</v>
      </c>
      <c r="B109" s="54" t="s">
        <v>13</v>
      </c>
      <c r="C109" s="104" t="s">
        <v>955</v>
      </c>
      <c r="D109" s="54" t="s">
        <v>952</v>
      </c>
      <c r="E109" s="55" t="s">
        <v>12</v>
      </c>
      <c r="F109" s="418">
        <v>35.7318444</v>
      </c>
      <c r="G109" s="415">
        <v>44.6648055</v>
      </c>
      <c r="H109" s="415">
        <v>52.0213617</v>
      </c>
      <c r="I109" s="61" t="s">
        <v>12</v>
      </c>
      <c r="J109" s="61">
        <v>52.54683</v>
      </c>
      <c r="K109" s="61">
        <v>55.1741715</v>
      </c>
      <c r="L109" s="66">
        <v>63.5816643</v>
      </c>
      <c r="M109" s="77" t="s">
        <v>12</v>
      </c>
      <c r="N109" s="463">
        <v>97.7371038</v>
      </c>
      <c r="O109" s="82">
        <v>98.7880404</v>
      </c>
      <c r="P109" s="463">
        <v>109.2974064</v>
      </c>
      <c r="Q109" s="82">
        <v>116.6539626</v>
      </c>
      <c r="R109" s="463">
        <v>120.857709</v>
      </c>
      <c r="S109" s="462">
        <v>243.2918229</v>
      </c>
      <c r="T109" s="80" t="s">
        <v>953</v>
      </c>
    </row>
    <row r="110" spans="1:20" ht="101.5" x14ac:dyDescent="0.35">
      <c r="A110" s="59" t="s">
        <v>103</v>
      </c>
      <c r="B110" s="54" t="s">
        <v>59</v>
      </c>
      <c r="C110" s="104" t="s">
        <v>81</v>
      </c>
      <c r="D110" s="54" t="s">
        <v>82</v>
      </c>
      <c r="E110" s="263"/>
      <c r="F110" s="62" t="s">
        <v>12</v>
      </c>
      <c r="G110" s="414">
        <v>44.6648055</v>
      </c>
      <c r="H110" s="414">
        <v>52.0213617</v>
      </c>
      <c r="I110" s="61">
        <v>49.92</v>
      </c>
      <c r="J110" s="61">
        <v>52.54683</v>
      </c>
      <c r="K110" s="61">
        <v>55.1741715</v>
      </c>
      <c r="L110" s="61">
        <v>63.5816643</v>
      </c>
      <c r="M110" s="414">
        <v>84.074928</v>
      </c>
      <c r="N110" s="82">
        <v>97.7371038</v>
      </c>
      <c r="O110" s="82">
        <v>98.7880404</v>
      </c>
      <c r="P110" s="82">
        <v>109.2974064</v>
      </c>
      <c r="Q110" s="82">
        <v>116.6539626</v>
      </c>
      <c r="R110" s="82">
        <v>120.857709</v>
      </c>
      <c r="S110" s="462">
        <v>243.2918229</v>
      </c>
    </row>
    <row r="111" spans="1:20" ht="43.5" x14ac:dyDescent="0.35">
      <c r="A111" s="59" t="s">
        <v>103</v>
      </c>
      <c r="B111" s="54" t="s">
        <v>85</v>
      </c>
      <c r="C111" s="104" t="s">
        <v>964</v>
      </c>
      <c r="D111" s="54" t="s">
        <v>87</v>
      </c>
      <c r="E111" s="263"/>
      <c r="F111" s="412">
        <v>35.7318444</v>
      </c>
      <c r="G111" s="414">
        <v>44.6648055</v>
      </c>
      <c r="H111" s="414">
        <v>52.0213617</v>
      </c>
      <c r="I111" s="61" t="s">
        <v>12</v>
      </c>
      <c r="J111" s="61">
        <v>52.54683</v>
      </c>
      <c r="K111" s="61">
        <v>55.1741715</v>
      </c>
      <c r="L111" s="61">
        <v>63.5816643</v>
      </c>
      <c r="M111" s="414">
        <v>84.074928</v>
      </c>
      <c r="N111" s="82">
        <v>97.7371038</v>
      </c>
      <c r="O111" s="82">
        <v>98.7880404</v>
      </c>
      <c r="P111" s="82">
        <v>109.2974064</v>
      </c>
      <c r="Q111" s="82" t="s">
        <v>12</v>
      </c>
      <c r="R111" s="82">
        <v>120.857709</v>
      </c>
      <c r="S111" s="462">
        <v>243.2918229</v>
      </c>
    </row>
    <row r="112" spans="1:20" ht="116" x14ac:dyDescent="0.35">
      <c r="A112" s="59" t="s">
        <v>103</v>
      </c>
      <c r="B112" s="54" t="s">
        <v>85</v>
      </c>
      <c r="C112" s="104" t="s">
        <v>849</v>
      </c>
      <c r="D112" s="54" t="s">
        <v>87</v>
      </c>
      <c r="E112" s="263">
        <v>4.5</v>
      </c>
      <c r="F112" s="412">
        <v>7.9399999999999995</v>
      </c>
      <c r="G112" s="414">
        <v>9.9244444444444433</v>
      </c>
      <c r="H112" s="414">
        <v>11.56</v>
      </c>
      <c r="I112" s="61" t="s">
        <v>12</v>
      </c>
      <c r="J112" s="61">
        <v>11.677073333333333</v>
      </c>
      <c r="K112" s="61">
        <v>12.260927000000001</v>
      </c>
      <c r="L112" s="61">
        <v>14.129258733333334</v>
      </c>
      <c r="M112" s="414">
        <v>18.682222222222222</v>
      </c>
      <c r="N112" s="82">
        <v>21.719356399999999</v>
      </c>
      <c r="O112" s="82">
        <v>21.952897866666667</v>
      </c>
      <c r="P112" s="82">
        <v>24.288312533333333</v>
      </c>
      <c r="Q112" s="82" t="s">
        <v>12</v>
      </c>
      <c r="R112" s="82">
        <v>26.857268666666666</v>
      </c>
      <c r="S112" s="462">
        <v>54.06484953333333</v>
      </c>
    </row>
    <row r="113" spans="1:19" ht="29" x14ac:dyDescent="0.35">
      <c r="A113" s="59" t="s">
        <v>103</v>
      </c>
      <c r="B113" s="54" t="s">
        <v>85</v>
      </c>
      <c r="C113" s="104" t="s">
        <v>88</v>
      </c>
      <c r="D113" s="54" t="s">
        <v>89</v>
      </c>
      <c r="E113" s="263"/>
      <c r="F113" s="412">
        <v>35.7318444</v>
      </c>
      <c r="G113" s="414">
        <v>44.6648055</v>
      </c>
      <c r="H113" s="414">
        <v>52.0213617</v>
      </c>
      <c r="I113" s="61" t="s">
        <v>12</v>
      </c>
      <c r="J113" s="61">
        <v>52.54683</v>
      </c>
      <c r="K113" s="61">
        <v>55.1741715</v>
      </c>
      <c r="L113" s="61">
        <v>63.5816643</v>
      </c>
      <c r="M113" s="414">
        <v>84.074928</v>
      </c>
      <c r="N113" s="82">
        <v>97.7371038</v>
      </c>
      <c r="O113" s="82">
        <v>98.7880404</v>
      </c>
      <c r="P113" s="82">
        <v>109.2974064</v>
      </c>
      <c r="Q113" s="82" t="s">
        <v>12</v>
      </c>
      <c r="R113" s="82">
        <v>120.857709</v>
      </c>
      <c r="S113" s="462">
        <v>243.2918229</v>
      </c>
    </row>
    <row r="114" spans="1:19" ht="58" x14ac:dyDescent="0.35">
      <c r="A114" s="59" t="s">
        <v>103</v>
      </c>
      <c r="B114" s="54" t="s">
        <v>59</v>
      </c>
      <c r="C114" s="104" t="s">
        <v>90</v>
      </c>
      <c r="D114" s="54" t="s">
        <v>91</v>
      </c>
      <c r="E114" s="263"/>
      <c r="F114" s="62" t="s">
        <v>12</v>
      </c>
      <c r="G114" s="61" t="s">
        <v>12</v>
      </c>
      <c r="H114" s="55" t="s">
        <v>12</v>
      </c>
      <c r="I114" s="61" t="s">
        <v>12</v>
      </c>
      <c r="J114" s="61">
        <v>52.54683</v>
      </c>
      <c r="K114" s="61">
        <v>55.1741715</v>
      </c>
      <c r="L114" s="61">
        <v>63.5816643</v>
      </c>
      <c r="M114" s="55" t="s">
        <v>12</v>
      </c>
      <c r="N114" s="82">
        <v>97.7371038</v>
      </c>
      <c r="O114" s="82">
        <v>98.7880404</v>
      </c>
      <c r="P114" s="82">
        <v>109.2974064</v>
      </c>
      <c r="Q114" s="82" t="s">
        <v>12</v>
      </c>
      <c r="R114" s="82">
        <v>120.857709</v>
      </c>
      <c r="S114" s="462">
        <v>243.2918229</v>
      </c>
    </row>
    <row r="115" spans="1:19" ht="72.5" x14ac:dyDescent="0.35">
      <c r="A115" s="59" t="s">
        <v>103</v>
      </c>
      <c r="B115" s="54" t="s">
        <v>92</v>
      </c>
      <c r="C115" s="104" t="s">
        <v>93</v>
      </c>
      <c r="D115" s="54" t="s">
        <v>94</v>
      </c>
      <c r="E115" s="263"/>
      <c r="F115" s="62" t="s">
        <v>12</v>
      </c>
      <c r="G115" s="414">
        <v>44.6648055</v>
      </c>
      <c r="H115" s="414">
        <v>52.0213617</v>
      </c>
      <c r="I115" s="61" t="s">
        <v>12</v>
      </c>
      <c r="J115" s="61">
        <v>52.54683</v>
      </c>
      <c r="K115" s="61">
        <v>55.1741715</v>
      </c>
      <c r="L115" s="61">
        <v>63.5816643</v>
      </c>
      <c r="M115" s="414">
        <v>84.074928</v>
      </c>
      <c r="N115" s="82">
        <v>97.7371038</v>
      </c>
      <c r="O115" s="82">
        <v>98.7880404</v>
      </c>
      <c r="P115" s="82">
        <v>109.2974064</v>
      </c>
      <c r="Q115" s="82" t="s">
        <v>12</v>
      </c>
      <c r="R115" s="82">
        <v>120.857709</v>
      </c>
      <c r="S115" s="462">
        <v>243.2918229</v>
      </c>
    </row>
    <row r="116" spans="1:19" ht="43.5" x14ac:dyDescent="0.35">
      <c r="A116" s="59" t="s">
        <v>103</v>
      </c>
      <c r="B116" s="54" t="s">
        <v>10</v>
      </c>
      <c r="C116" s="104" t="s">
        <v>95</v>
      </c>
      <c r="D116" s="54" t="s">
        <v>96</v>
      </c>
      <c r="E116" s="263"/>
      <c r="F116" s="412">
        <v>30</v>
      </c>
      <c r="G116" s="414">
        <v>30</v>
      </c>
      <c r="H116" s="414">
        <v>30</v>
      </c>
      <c r="I116" s="61" t="s">
        <v>12</v>
      </c>
      <c r="J116" s="61">
        <v>30</v>
      </c>
      <c r="K116" s="61">
        <v>30</v>
      </c>
      <c r="L116" s="61">
        <v>30</v>
      </c>
      <c r="M116" s="414">
        <v>30</v>
      </c>
      <c r="N116" s="82">
        <v>30</v>
      </c>
      <c r="O116" s="82">
        <v>30</v>
      </c>
      <c r="P116" s="82">
        <v>30</v>
      </c>
      <c r="Q116" s="82">
        <v>30</v>
      </c>
      <c r="R116" s="82">
        <v>30</v>
      </c>
      <c r="S116" s="462">
        <v>30</v>
      </c>
    </row>
    <row r="117" spans="1:19" ht="58" x14ac:dyDescent="0.35">
      <c r="A117" s="54" t="s">
        <v>9</v>
      </c>
      <c r="B117" s="54" t="s">
        <v>764</v>
      </c>
      <c r="C117" s="104" t="s">
        <v>15</v>
      </c>
      <c r="D117" s="324">
        <v>90792</v>
      </c>
      <c r="E117" s="263"/>
      <c r="F117" s="62" t="s">
        <v>12</v>
      </c>
      <c r="G117" s="61" t="s">
        <v>12</v>
      </c>
      <c r="H117" s="55" t="s">
        <v>12</v>
      </c>
      <c r="I117" s="61" t="s">
        <v>12</v>
      </c>
      <c r="J117" s="61" t="s">
        <v>12</v>
      </c>
      <c r="K117" s="61" t="s">
        <v>12</v>
      </c>
      <c r="L117" s="61" t="s">
        <v>12</v>
      </c>
      <c r="M117" s="55" t="s">
        <v>12</v>
      </c>
      <c r="N117" s="82" t="s">
        <v>12</v>
      </c>
      <c r="O117" s="82" t="s">
        <v>12</v>
      </c>
      <c r="P117" s="82">
        <v>102.1736976</v>
      </c>
      <c r="Q117" s="82" t="s">
        <v>12</v>
      </c>
      <c r="R117" s="82">
        <v>112.980531</v>
      </c>
      <c r="S117" s="462">
        <v>227.43472109999999</v>
      </c>
    </row>
    <row r="118" spans="1:19" ht="43.5" x14ac:dyDescent="0.35">
      <c r="A118" s="54" t="s">
        <v>9</v>
      </c>
      <c r="B118" s="54" t="s">
        <v>764</v>
      </c>
      <c r="C118" s="104" t="s">
        <v>30</v>
      </c>
      <c r="D118" s="324">
        <v>99202</v>
      </c>
      <c r="E118" s="263"/>
      <c r="F118" s="417" t="s">
        <v>12</v>
      </c>
      <c r="G118" s="417" t="s">
        <v>12</v>
      </c>
      <c r="H118" s="416" t="s">
        <v>12</v>
      </c>
      <c r="I118" s="417" t="s">
        <v>12</v>
      </c>
      <c r="J118" s="417" t="s">
        <v>12</v>
      </c>
      <c r="K118" s="417" t="s">
        <v>12</v>
      </c>
      <c r="L118" s="417" t="s">
        <v>12</v>
      </c>
      <c r="M118" s="416" t="s">
        <v>12</v>
      </c>
      <c r="N118" s="464" t="s">
        <v>12</v>
      </c>
      <c r="O118" s="464" t="s">
        <v>12</v>
      </c>
      <c r="P118" s="464">
        <v>102.1736976</v>
      </c>
      <c r="Q118" s="464" t="s">
        <v>12</v>
      </c>
      <c r="R118" s="464">
        <v>112.980531</v>
      </c>
      <c r="S118" s="464">
        <v>227.43472109999999</v>
      </c>
    </row>
    <row r="119" spans="1:19" ht="58" x14ac:dyDescent="0.35">
      <c r="A119" s="54" t="s">
        <v>9</v>
      </c>
      <c r="B119" s="54" t="s">
        <v>764</v>
      </c>
      <c r="C119" s="104" t="s">
        <v>31</v>
      </c>
      <c r="D119" s="324">
        <v>99203</v>
      </c>
      <c r="E119" s="263"/>
      <c r="F119" s="417" t="s">
        <v>12</v>
      </c>
      <c r="G119" s="417" t="s">
        <v>12</v>
      </c>
      <c r="H119" s="416" t="s">
        <v>12</v>
      </c>
      <c r="I119" s="417" t="s">
        <v>12</v>
      </c>
      <c r="J119" s="417" t="s">
        <v>12</v>
      </c>
      <c r="K119" s="417" t="s">
        <v>12</v>
      </c>
      <c r="L119" s="417" t="s">
        <v>12</v>
      </c>
      <c r="M119" s="416" t="s">
        <v>12</v>
      </c>
      <c r="N119" s="464" t="s">
        <v>12</v>
      </c>
      <c r="O119" s="464" t="s">
        <v>12</v>
      </c>
      <c r="P119" s="464">
        <v>204.34739519999999</v>
      </c>
      <c r="Q119" s="464" t="s">
        <v>12</v>
      </c>
      <c r="R119" s="464">
        <v>225.961062</v>
      </c>
      <c r="S119" s="464">
        <v>454.86944219999998</v>
      </c>
    </row>
    <row r="120" spans="1:19" ht="58" x14ac:dyDescent="0.35">
      <c r="A120" s="54" t="s">
        <v>9</v>
      </c>
      <c r="B120" s="54" t="s">
        <v>764</v>
      </c>
      <c r="C120" s="104" t="s">
        <v>32</v>
      </c>
      <c r="D120" s="324">
        <v>99204</v>
      </c>
      <c r="E120" s="263"/>
      <c r="F120" s="417" t="s">
        <v>12</v>
      </c>
      <c r="G120" s="417" t="s">
        <v>12</v>
      </c>
      <c r="H120" s="416" t="s">
        <v>12</v>
      </c>
      <c r="I120" s="417" t="s">
        <v>12</v>
      </c>
      <c r="J120" s="417" t="s">
        <v>12</v>
      </c>
      <c r="K120" s="417" t="s">
        <v>12</v>
      </c>
      <c r="L120" s="417" t="s">
        <v>12</v>
      </c>
      <c r="M120" s="416" t="s">
        <v>12</v>
      </c>
      <c r="N120" s="464" t="s">
        <v>12</v>
      </c>
      <c r="O120" s="464" t="s">
        <v>12</v>
      </c>
      <c r="P120" s="464">
        <v>306.52109280000002</v>
      </c>
      <c r="Q120" s="464" t="s">
        <v>12</v>
      </c>
      <c r="R120" s="464">
        <v>338.94159300000001</v>
      </c>
      <c r="S120" s="464">
        <v>682.30416330000003</v>
      </c>
    </row>
    <row r="121" spans="1:19" ht="58" x14ac:dyDescent="0.35">
      <c r="A121" s="54" t="s">
        <v>9</v>
      </c>
      <c r="B121" s="54" t="s">
        <v>764</v>
      </c>
      <c r="C121" s="104" t="s">
        <v>33</v>
      </c>
      <c r="D121" s="324">
        <v>99205</v>
      </c>
      <c r="E121" s="263"/>
      <c r="F121" s="417" t="s">
        <v>12</v>
      </c>
      <c r="G121" s="417" t="s">
        <v>12</v>
      </c>
      <c r="H121" s="416" t="s">
        <v>12</v>
      </c>
      <c r="I121" s="417" t="s">
        <v>12</v>
      </c>
      <c r="J121" s="417" t="s">
        <v>12</v>
      </c>
      <c r="K121" s="417" t="s">
        <v>12</v>
      </c>
      <c r="L121" s="417" t="s">
        <v>12</v>
      </c>
      <c r="M121" s="416" t="s">
        <v>12</v>
      </c>
      <c r="N121" s="464" t="s">
        <v>12</v>
      </c>
      <c r="O121" s="464" t="s">
        <v>12</v>
      </c>
      <c r="P121" s="82">
        <v>408.69479039999999</v>
      </c>
      <c r="Q121" s="464" t="s">
        <v>12</v>
      </c>
      <c r="R121" s="464">
        <v>451.922124</v>
      </c>
      <c r="S121" s="464">
        <v>909.73888439999996</v>
      </c>
    </row>
    <row r="122" spans="1:19" ht="58" x14ac:dyDescent="0.35">
      <c r="A122" s="54" t="s">
        <v>9</v>
      </c>
      <c r="B122" s="54" t="s">
        <v>764</v>
      </c>
      <c r="C122" s="104" t="s">
        <v>34</v>
      </c>
      <c r="D122" s="324">
        <v>99212</v>
      </c>
      <c r="E122" s="263"/>
      <c r="F122" s="417" t="s">
        <v>12</v>
      </c>
      <c r="G122" s="417" t="s">
        <v>12</v>
      </c>
      <c r="H122" s="416" t="s">
        <v>12</v>
      </c>
      <c r="I122" s="417" t="s">
        <v>12</v>
      </c>
      <c r="J122" s="417" t="s">
        <v>12</v>
      </c>
      <c r="K122" s="417" t="s">
        <v>12</v>
      </c>
      <c r="L122" s="417" t="s">
        <v>12</v>
      </c>
      <c r="M122" s="416" t="s">
        <v>12</v>
      </c>
      <c r="N122" s="464" t="s">
        <v>12</v>
      </c>
      <c r="O122" s="464" t="s">
        <v>12</v>
      </c>
      <c r="P122" s="82">
        <v>102.1736976</v>
      </c>
      <c r="Q122" s="464" t="s">
        <v>12</v>
      </c>
      <c r="R122" s="464">
        <v>112.980531</v>
      </c>
      <c r="S122" s="464">
        <v>227.43472109999999</v>
      </c>
    </row>
    <row r="123" spans="1:19" ht="58" x14ac:dyDescent="0.35">
      <c r="A123" s="54" t="s">
        <v>9</v>
      </c>
      <c r="B123" s="54" t="s">
        <v>764</v>
      </c>
      <c r="C123" s="104" t="s">
        <v>35</v>
      </c>
      <c r="D123" s="324">
        <v>99213</v>
      </c>
      <c r="E123" s="263"/>
      <c r="F123" s="417" t="s">
        <v>12</v>
      </c>
      <c r="G123" s="417" t="s">
        <v>12</v>
      </c>
      <c r="H123" s="416" t="s">
        <v>12</v>
      </c>
      <c r="I123" s="417" t="s">
        <v>12</v>
      </c>
      <c r="J123" s="417" t="s">
        <v>12</v>
      </c>
      <c r="K123" s="417" t="s">
        <v>12</v>
      </c>
      <c r="L123" s="417" t="s">
        <v>12</v>
      </c>
      <c r="M123" s="416" t="s">
        <v>12</v>
      </c>
      <c r="N123" s="464" t="s">
        <v>12</v>
      </c>
      <c r="O123" s="464" t="s">
        <v>12</v>
      </c>
      <c r="P123" s="82">
        <v>163.47791616000001</v>
      </c>
      <c r="Q123" s="464" t="s">
        <v>12</v>
      </c>
      <c r="R123" s="464">
        <v>180.76884960000001</v>
      </c>
      <c r="S123" s="464">
        <v>363.89555375999998</v>
      </c>
    </row>
    <row r="124" spans="1:19" ht="58" x14ac:dyDescent="0.35">
      <c r="A124" s="54" t="s">
        <v>9</v>
      </c>
      <c r="B124" s="54" t="s">
        <v>764</v>
      </c>
      <c r="C124" s="104" t="s">
        <v>36</v>
      </c>
      <c r="D124" s="324">
        <v>99214</v>
      </c>
      <c r="E124" s="263"/>
      <c r="F124" s="417" t="s">
        <v>12</v>
      </c>
      <c r="G124" s="417" t="s">
        <v>12</v>
      </c>
      <c r="H124" s="416" t="s">
        <v>12</v>
      </c>
      <c r="I124" s="417" t="s">
        <v>12</v>
      </c>
      <c r="J124" s="417" t="s">
        <v>12</v>
      </c>
      <c r="K124" s="417" t="s">
        <v>12</v>
      </c>
      <c r="L124" s="417" t="s">
        <v>12</v>
      </c>
      <c r="M124" s="416" t="s">
        <v>12</v>
      </c>
      <c r="N124" s="464" t="s">
        <v>12</v>
      </c>
      <c r="O124" s="464" t="s">
        <v>12</v>
      </c>
      <c r="P124" s="82">
        <v>204.34739519999999</v>
      </c>
      <c r="Q124" s="464" t="s">
        <v>12</v>
      </c>
      <c r="R124" s="464">
        <v>225.961062</v>
      </c>
      <c r="S124" s="464">
        <v>454.86944219999998</v>
      </c>
    </row>
    <row r="125" spans="1:19" ht="58" x14ac:dyDescent="0.35">
      <c r="A125" s="54" t="s">
        <v>9</v>
      </c>
      <c r="B125" s="54" t="s">
        <v>764</v>
      </c>
      <c r="C125" s="104" t="s">
        <v>37</v>
      </c>
      <c r="D125" s="324">
        <v>99215</v>
      </c>
      <c r="E125" s="263"/>
      <c r="F125" s="417" t="s">
        <v>12</v>
      </c>
      <c r="G125" s="417" t="s">
        <v>12</v>
      </c>
      <c r="H125" s="416" t="s">
        <v>12</v>
      </c>
      <c r="I125" s="417" t="s">
        <v>12</v>
      </c>
      <c r="J125" s="417" t="s">
        <v>12</v>
      </c>
      <c r="K125" s="417" t="s">
        <v>12</v>
      </c>
      <c r="L125" s="417" t="s">
        <v>12</v>
      </c>
      <c r="M125" s="416" t="s">
        <v>12</v>
      </c>
      <c r="N125" s="464" t="s">
        <v>12</v>
      </c>
      <c r="O125" s="464" t="s">
        <v>12</v>
      </c>
      <c r="P125" s="82">
        <v>306.52109280000002</v>
      </c>
      <c r="Q125" s="464" t="s">
        <v>12</v>
      </c>
      <c r="R125" s="464">
        <v>338.94159300000001</v>
      </c>
      <c r="S125" s="464">
        <v>682.30416330000003</v>
      </c>
    </row>
    <row r="126" spans="1:19" ht="43.5" x14ac:dyDescent="0.35">
      <c r="A126" s="54" t="s">
        <v>9</v>
      </c>
      <c r="B126" s="54" t="s">
        <v>764</v>
      </c>
      <c r="C126" s="104" t="s">
        <v>50</v>
      </c>
      <c r="D126" s="324">
        <v>99441</v>
      </c>
      <c r="E126" s="263"/>
      <c r="F126" s="417" t="s">
        <v>12</v>
      </c>
      <c r="G126" s="417" t="s">
        <v>12</v>
      </c>
      <c r="H126" s="416" t="s">
        <v>12</v>
      </c>
      <c r="I126" s="417" t="s">
        <v>12</v>
      </c>
      <c r="J126" s="417" t="s">
        <v>12</v>
      </c>
      <c r="K126" s="417" t="s">
        <v>12</v>
      </c>
      <c r="L126" s="417" t="s">
        <v>12</v>
      </c>
      <c r="M126" s="416" t="s">
        <v>12</v>
      </c>
      <c r="N126" s="464" t="s">
        <v>12</v>
      </c>
      <c r="O126" s="464" t="s">
        <v>12</v>
      </c>
      <c r="P126" s="82">
        <v>51.086848799999999</v>
      </c>
      <c r="Q126" s="464" t="s">
        <v>12</v>
      </c>
      <c r="R126" s="464">
        <v>56.4902655</v>
      </c>
      <c r="S126" s="464">
        <v>113.71736055</v>
      </c>
    </row>
    <row r="127" spans="1:19" ht="43.5" x14ac:dyDescent="0.35">
      <c r="A127" s="54" t="s">
        <v>9</v>
      </c>
      <c r="B127" s="54" t="s">
        <v>764</v>
      </c>
      <c r="C127" s="104" t="s">
        <v>51</v>
      </c>
      <c r="D127" s="324">
        <v>99442</v>
      </c>
      <c r="E127" s="263"/>
      <c r="F127" s="417" t="s">
        <v>12</v>
      </c>
      <c r="G127" s="417" t="s">
        <v>12</v>
      </c>
      <c r="H127" s="416" t="s">
        <v>12</v>
      </c>
      <c r="I127" s="417" t="s">
        <v>12</v>
      </c>
      <c r="J127" s="417" t="s">
        <v>12</v>
      </c>
      <c r="K127" s="417" t="s">
        <v>12</v>
      </c>
      <c r="L127" s="417" t="s">
        <v>12</v>
      </c>
      <c r="M127" s="416" t="s">
        <v>12</v>
      </c>
      <c r="N127" s="464" t="s">
        <v>12</v>
      </c>
      <c r="O127" s="464" t="s">
        <v>12</v>
      </c>
      <c r="P127" s="464">
        <v>102.1736976</v>
      </c>
      <c r="Q127" s="464" t="s">
        <v>12</v>
      </c>
      <c r="R127" s="464">
        <v>112.980531</v>
      </c>
      <c r="S127" s="464">
        <v>227.43472109999999</v>
      </c>
    </row>
    <row r="128" spans="1:19" ht="43.5" x14ac:dyDescent="0.35">
      <c r="A128" s="54" t="s">
        <v>9</v>
      </c>
      <c r="B128" s="54" t="s">
        <v>764</v>
      </c>
      <c r="C128" s="104" t="s">
        <v>52</v>
      </c>
      <c r="D128" s="324">
        <v>99443</v>
      </c>
      <c r="E128" s="263"/>
      <c r="F128" s="417" t="s">
        <v>12</v>
      </c>
      <c r="G128" s="417" t="s">
        <v>12</v>
      </c>
      <c r="H128" s="416" t="s">
        <v>12</v>
      </c>
      <c r="I128" s="417" t="s">
        <v>12</v>
      </c>
      <c r="J128" s="417" t="s">
        <v>12</v>
      </c>
      <c r="K128" s="417" t="s">
        <v>12</v>
      </c>
      <c r="L128" s="417" t="s">
        <v>12</v>
      </c>
      <c r="M128" s="416" t="s">
        <v>12</v>
      </c>
      <c r="N128" s="464" t="s">
        <v>12</v>
      </c>
      <c r="O128" s="464" t="s">
        <v>12</v>
      </c>
      <c r="P128" s="464">
        <v>204.34739519999999</v>
      </c>
      <c r="Q128" s="464" t="s">
        <v>12</v>
      </c>
      <c r="R128" s="464">
        <v>225.961062</v>
      </c>
      <c r="S128" s="464">
        <v>454.86944219999998</v>
      </c>
    </row>
    <row r="129" spans="1:19" ht="130.5" x14ac:dyDescent="0.35">
      <c r="A129" s="54" t="s">
        <v>9</v>
      </c>
      <c r="B129" s="54" t="s">
        <v>764</v>
      </c>
      <c r="C129" s="104" t="s">
        <v>967</v>
      </c>
      <c r="D129" s="324" t="s">
        <v>56</v>
      </c>
      <c r="E129" s="263"/>
      <c r="F129" s="430">
        <v>7.4222222222222216</v>
      </c>
      <c r="G129" s="430">
        <v>9.2777777777777786</v>
      </c>
      <c r="H129" s="417" t="s">
        <v>12</v>
      </c>
      <c r="I129" s="417" t="s">
        <v>12</v>
      </c>
      <c r="J129" s="417">
        <v>10.915555555555555</v>
      </c>
      <c r="K129" s="417">
        <v>11.462222222222222</v>
      </c>
      <c r="L129" s="417">
        <v>13.208351933333333</v>
      </c>
      <c r="M129" s="430">
        <v>17.466666666666665</v>
      </c>
      <c r="N129" s="464">
        <v>20.304444444444446</v>
      </c>
      <c r="O129" s="464">
        <v>20.522222222222222</v>
      </c>
      <c r="P129" s="464">
        <v>22.705266133333332</v>
      </c>
      <c r="Q129" s="464">
        <v>24.233333333333334</v>
      </c>
      <c r="R129" s="464">
        <v>25.106784666666666</v>
      </c>
      <c r="S129" s="464">
        <v>50.541049133333331</v>
      </c>
    </row>
    <row r="130" spans="1:19" ht="101.5" x14ac:dyDescent="0.35">
      <c r="A130" s="54" t="s">
        <v>9</v>
      </c>
      <c r="B130" s="54" t="s">
        <v>764</v>
      </c>
      <c r="C130" s="104" t="s">
        <v>55</v>
      </c>
      <c r="D130" s="324" t="s">
        <v>56</v>
      </c>
      <c r="E130" s="263"/>
      <c r="F130" s="430">
        <v>33.402939599999996</v>
      </c>
      <c r="G130" s="430">
        <v>41.753674499999995</v>
      </c>
      <c r="H130" s="417" t="s">
        <v>12</v>
      </c>
      <c r="I130" s="417" t="s">
        <v>12</v>
      </c>
      <c r="J130" s="417">
        <v>49.12</v>
      </c>
      <c r="K130" s="417">
        <v>51.58</v>
      </c>
      <c r="L130" s="417">
        <v>59.437583699999998</v>
      </c>
      <c r="M130" s="430">
        <v>78.595151999999999</v>
      </c>
      <c r="N130" s="464">
        <v>91.37</v>
      </c>
      <c r="O130" s="464">
        <v>92.35</v>
      </c>
      <c r="P130" s="464">
        <v>102.1736976</v>
      </c>
      <c r="Q130" s="464">
        <v>109.05</v>
      </c>
      <c r="R130" s="464">
        <v>112.980531</v>
      </c>
      <c r="S130" s="464">
        <v>227.43472109999999</v>
      </c>
    </row>
    <row r="131" spans="1:19" ht="58" x14ac:dyDescent="0.35">
      <c r="A131" s="54" t="s">
        <v>101</v>
      </c>
      <c r="B131" s="54" t="s">
        <v>764</v>
      </c>
      <c r="C131" s="104" t="s">
        <v>15</v>
      </c>
      <c r="D131" s="324">
        <v>90792</v>
      </c>
      <c r="E131" s="263"/>
      <c r="F131" s="62" t="s">
        <v>12</v>
      </c>
      <c r="G131" s="61" t="s">
        <v>12</v>
      </c>
      <c r="H131" s="55" t="s">
        <v>12</v>
      </c>
      <c r="I131" s="61" t="s">
        <v>12</v>
      </c>
      <c r="J131" s="61" t="s">
        <v>12</v>
      </c>
      <c r="K131" s="61" t="s">
        <v>12</v>
      </c>
      <c r="L131" s="61" t="s">
        <v>12</v>
      </c>
      <c r="M131" s="55" t="s">
        <v>12</v>
      </c>
      <c r="N131" s="82" t="s">
        <v>12</v>
      </c>
      <c r="O131" s="82" t="s">
        <v>12</v>
      </c>
      <c r="P131" s="82">
        <v>102.1736976</v>
      </c>
      <c r="Q131" s="82" t="s">
        <v>12</v>
      </c>
      <c r="R131" s="82">
        <v>112.980531</v>
      </c>
      <c r="S131" s="462">
        <v>227.43472109999999</v>
      </c>
    </row>
    <row r="132" spans="1:19" ht="43.5" x14ac:dyDescent="0.35">
      <c r="A132" s="54" t="s">
        <v>101</v>
      </c>
      <c r="B132" s="54" t="s">
        <v>764</v>
      </c>
      <c r="C132" s="104" t="s">
        <v>30</v>
      </c>
      <c r="D132" s="324">
        <v>99202</v>
      </c>
      <c r="E132" s="263"/>
      <c r="F132" s="417" t="s">
        <v>12</v>
      </c>
      <c r="G132" s="417" t="s">
        <v>12</v>
      </c>
      <c r="H132" s="416" t="s">
        <v>12</v>
      </c>
      <c r="I132" s="417" t="s">
        <v>12</v>
      </c>
      <c r="J132" s="417" t="s">
        <v>12</v>
      </c>
      <c r="K132" s="417" t="s">
        <v>12</v>
      </c>
      <c r="L132" s="417" t="s">
        <v>12</v>
      </c>
      <c r="M132" s="416" t="s">
        <v>12</v>
      </c>
      <c r="N132" s="464" t="s">
        <v>12</v>
      </c>
      <c r="O132" s="464" t="s">
        <v>12</v>
      </c>
      <c r="P132" s="464">
        <v>102.1736976</v>
      </c>
      <c r="Q132" s="464" t="s">
        <v>12</v>
      </c>
      <c r="R132" s="464">
        <v>112.980531</v>
      </c>
      <c r="S132" s="464">
        <v>227.43472109999999</v>
      </c>
    </row>
    <row r="133" spans="1:19" ht="58" x14ac:dyDescent="0.35">
      <c r="A133" s="54" t="s">
        <v>101</v>
      </c>
      <c r="B133" s="54" t="s">
        <v>764</v>
      </c>
      <c r="C133" s="104" t="s">
        <v>31</v>
      </c>
      <c r="D133" s="324">
        <v>99203</v>
      </c>
      <c r="E133" s="263"/>
      <c r="F133" s="417" t="s">
        <v>12</v>
      </c>
      <c r="G133" s="417" t="s">
        <v>12</v>
      </c>
      <c r="H133" s="416" t="s">
        <v>12</v>
      </c>
      <c r="I133" s="417" t="s">
        <v>12</v>
      </c>
      <c r="J133" s="417" t="s">
        <v>12</v>
      </c>
      <c r="K133" s="417" t="s">
        <v>12</v>
      </c>
      <c r="L133" s="417" t="s">
        <v>12</v>
      </c>
      <c r="M133" s="416" t="s">
        <v>12</v>
      </c>
      <c r="N133" s="464" t="s">
        <v>12</v>
      </c>
      <c r="O133" s="464" t="s">
        <v>12</v>
      </c>
      <c r="P133" s="464">
        <v>204.34739519999999</v>
      </c>
      <c r="Q133" s="464" t="s">
        <v>12</v>
      </c>
      <c r="R133" s="464">
        <v>225.961062</v>
      </c>
      <c r="S133" s="464">
        <v>454.86944219999998</v>
      </c>
    </row>
    <row r="134" spans="1:19" ht="58" x14ac:dyDescent="0.35">
      <c r="A134" s="54" t="s">
        <v>101</v>
      </c>
      <c r="B134" s="54" t="s">
        <v>764</v>
      </c>
      <c r="C134" s="104" t="s">
        <v>32</v>
      </c>
      <c r="D134" s="324">
        <v>99204</v>
      </c>
      <c r="E134" s="263"/>
      <c r="F134" s="417" t="s">
        <v>12</v>
      </c>
      <c r="G134" s="417" t="s">
        <v>12</v>
      </c>
      <c r="H134" s="416" t="s">
        <v>12</v>
      </c>
      <c r="I134" s="417" t="s">
        <v>12</v>
      </c>
      <c r="J134" s="417" t="s">
        <v>12</v>
      </c>
      <c r="K134" s="417" t="s">
        <v>12</v>
      </c>
      <c r="L134" s="417" t="s">
        <v>12</v>
      </c>
      <c r="M134" s="416" t="s">
        <v>12</v>
      </c>
      <c r="N134" s="464" t="s">
        <v>12</v>
      </c>
      <c r="O134" s="464" t="s">
        <v>12</v>
      </c>
      <c r="P134" s="464">
        <v>306.52109280000002</v>
      </c>
      <c r="Q134" s="464" t="s">
        <v>12</v>
      </c>
      <c r="R134" s="464">
        <v>338.94159300000001</v>
      </c>
      <c r="S134" s="464">
        <v>682.30416330000003</v>
      </c>
    </row>
    <row r="135" spans="1:19" ht="58" x14ac:dyDescent="0.35">
      <c r="A135" s="54" t="s">
        <v>101</v>
      </c>
      <c r="B135" s="54" t="s">
        <v>764</v>
      </c>
      <c r="C135" s="104" t="s">
        <v>33</v>
      </c>
      <c r="D135" s="324">
        <v>99205</v>
      </c>
      <c r="E135" s="263"/>
      <c r="F135" s="417" t="s">
        <v>12</v>
      </c>
      <c r="G135" s="417" t="s">
        <v>12</v>
      </c>
      <c r="H135" s="416" t="s">
        <v>12</v>
      </c>
      <c r="I135" s="417" t="s">
        <v>12</v>
      </c>
      <c r="J135" s="417" t="s">
        <v>12</v>
      </c>
      <c r="K135" s="417" t="s">
        <v>12</v>
      </c>
      <c r="L135" s="417" t="s">
        <v>12</v>
      </c>
      <c r="M135" s="416" t="s">
        <v>12</v>
      </c>
      <c r="N135" s="464" t="s">
        <v>12</v>
      </c>
      <c r="O135" s="464" t="s">
        <v>12</v>
      </c>
      <c r="P135" s="464">
        <v>408.69479039999999</v>
      </c>
      <c r="Q135" s="464" t="s">
        <v>12</v>
      </c>
      <c r="R135" s="464">
        <v>451.922124</v>
      </c>
      <c r="S135" s="464">
        <v>909.73888439999996</v>
      </c>
    </row>
    <row r="136" spans="1:19" ht="58" x14ac:dyDescent="0.35">
      <c r="A136" s="54" t="s">
        <v>101</v>
      </c>
      <c r="B136" s="54" t="s">
        <v>764</v>
      </c>
      <c r="C136" s="104" t="s">
        <v>34</v>
      </c>
      <c r="D136" s="324">
        <v>99212</v>
      </c>
      <c r="E136" s="263"/>
      <c r="F136" s="417" t="s">
        <v>12</v>
      </c>
      <c r="G136" s="417" t="s">
        <v>12</v>
      </c>
      <c r="H136" s="416" t="s">
        <v>12</v>
      </c>
      <c r="I136" s="417" t="s">
        <v>12</v>
      </c>
      <c r="J136" s="417" t="s">
        <v>12</v>
      </c>
      <c r="K136" s="417" t="s">
        <v>12</v>
      </c>
      <c r="L136" s="417" t="s">
        <v>12</v>
      </c>
      <c r="M136" s="416" t="s">
        <v>12</v>
      </c>
      <c r="N136" s="464" t="s">
        <v>12</v>
      </c>
      <c r="O136" s="464" t="s">
        <v>12</v>
      </c>
      <c r="P136" s="464">
        <v>102.1736976</v>
      </c>
      <c r="Q136" s="464" t="s">
        <v>12</v>
      </c>
      <c r="R136" s="464">
        <v>112.980531</v>
      </c>
      <c r="S136" s="464">
        <v>227.43472109999999</v>
      </c>
    </row>
    <row r="137" spans="1:19" ht="58" x14ac:dyDescent="0.35">
      <c r="A137" s="54" t="s">
        <v>101</v>
      </c>
      <c r="B137" s="54" t="s">
        <v>764</v>
      </c>
      <c r="C137" s="104" t="s">
        <v>35</v>
      </c>
      <c r="D137" s="324">
        <v>99213</v>
      </c>
      <c r="E137" s="263"/>
      <c r="F137" s="417" t="s">
        <v>12</v>
      </c>
      <c r="G137" s="417" t="s">
        <v>12</v>
      </c>
      <c r="H137" s="416" t="s">
        <v>12</v>
      </c>
      <c r="I137" s="417" t="s">
        <v>12</v>
      </c>
      <c r="J137" s="417" t="s">
        <v>12</v>
      </c>
      <c r="K137" s="417" t="s">
        <v>12</v>
      </c>
      <c r="L137" s="417" t="s">
        <v>12</v>
      </c>
      <c r="M137" s="416" t="s">
        <v>12</v>
      </c>
      <c r="N137" s="464" t="s">
        <v>12</v>
      </c>
      <c r="O137" s="464" t="s">
        <v>12</v>
      </c>
      <c r="P137" s="464">
        <v>163.47791616000001</v>
      </c>
      <c r="Q137" s="464" t="s">
        <v>12</v>
      </c>
      <c r="R137" s="464">
        <v>180.76884960000001</v>
      </c>
      <c r="S137" s="464">
        <v>363.89555375999998</v>
      </c>
    </row>
    <row r="138" spans="1:19" ht="58" x14ac:dyDescent="0.35">
      <c r="A138" s="54" t="s">
        <v>101</v>
      </c>
      <c r="B138" s="54" t="s">
        <v>764</v>
      </c>
      <c r="C138" s="104" t="s">
        <v>36</v>
      </c>
      <c r="D138" s="324">
        <v>99214</v>
      </c>
      <c r="E138" s="263"/>
      <c r="F138" s="417" t="s">
        <v>12</v>
      </c>
      <c r="G138" s="417" t="s">
        <v>12</v>
      </c>
      <c r="H138" s="416" t="s">
        <v>12</v>
      </c>
      <c r="I138" s="417" t="s">
        <v>12</v>
      </c>
      <c r="J138" s="417" t="s">
        <v>12</v>
      </c>
      <c r="K138" s="417" t="s">
        <v>12</v>
      </c>
      <c r="L138" s="417" t="s">
        <v>12</v>
      </c>
      <c r="M138" s="416" t="s">
        <v>12</v>
      </c>
      <c r="N138" s="464" t="s">
        <v>12</v>
      </c>
      <c r="O138" s="464" t="s">
        <v>12</v>
      </c>
      <c r="P138" s="464">
        <v>204.34739519999999</v>
      </c>
      <c r="Q138" s="464" t="s">
        <v>12</v>
      </c>
      <c r="R138" s="464">
        <v>225.961062</v>
      </c>
      <c r="S138" s="464">
        <v>454.86944219999998</v>
      </c>
    </row>
    <row r="139" spans="1:19" ht="58" x14ac:dyDescent="0.35">
      <c r="A139" s="54" t="s">
        <v>101</v>
      </c>
      <c r="B139" s="54" t="s">
        <v>764</v>
      </c>
      <c r="C139" s="104" t="s">
        <v>37</v>
      </c>
      <c r="D139" s="324">
        <v>99215</v>
      </c>
      <c r="E139" s="263"/>
      <c r="F139" s="417" t="s">
        <v>12</v>
      </c>
      <c r="G139" s="417" t="s">
        <v>12</v>
      </c>
      <c r="H139" s="416" t="s">
        <v>12</v>
      </c>
      <c r="I139" s="417" t="s">
        <v>12</v>
      </c>
      <c r="J139" s="417" t="s">
        <v>12</v>
      </c>
      <c r="K139" s="417" t="s">
        <v>12</v>
      </c>
      <c r="L139" s="417" t="s">
        <v>12</v>
      </c>
      <c r="M139" s="416" t="s">
        <v>12</v>
      </c>
      <c r="N139" s="464" t="s">
        <v>12</v>
      </c>
      <c r="O139" s="464" t="s">
        <v>12</v>
      </c>
      <c r="P139" s="464">
        <v>306.52109280000002</v>
      </c>
      <c r="Q139" s="464" t="s">
        <v>12</v>
      </c>
      <c r="R139" s="464">
        <v>338.94159300000001</v>
      </c>
      <c r="S139" s="464">
        <v>682.30416330000003</v>
      </c>
    </row>
    <row r="140" spans="1:19" ht="43.5" x14ac:dyDescent="0.35">
      <c r="A140" s="54" t="s">
        <v>101</v>
      </c>
      <c r="B140" s="54" t="s">
        <v>764</v>
      </c>
      <c r="C140" s="104" t="s">
        <v>50</v>
      </c>
      <c r="D140" s="324">
        <v>99441</v>
      </c>
      <c r="E140" s="263"/>
      <c r="F140" s="417" t="s">
        <v>12</v>
      </c>
      <c r="G140" s="417" t="s">
        <v>12</v>
      </c>
      <c r="H140" s="416" t="s">
        <v>12</v>
      </c>
      <c r="I140" s="417" t="s">
        <v>12</v>
      </c>
      <c r="J140" s="417" t="s">
        <v>12</v>
      </c>
      <c r="K140" s="417" t="s">
        <v>12</v>
      </c>
      <c r="L140" s="417" t="s">
        <v>12</v>
      </c>
      <c r="M140" s="416" t="s">
        <v>12</v>
      </c>
      <c r="N140" s="464" t="s">
        <v>12</v>
      </c>
      <c r="O140" s="464" t="s">
        <v>12</v>
      </c>
      <c r="P140" s="464">
        <v>51.086848799999999</v>
      </c>
      <c r="Q140" s="464" t="s">
        <v>12</v>
      </c>
      <c r="R140" s="464">
        <v>56.4902655</v>
      </c>
      <c r="S140" s="464">
        <v>113.71736055</v>
      </c>
    </row>
    <row r="141" spans="1:19" ht="43.5" x14ac:dyDescent="0.35">
      <c r="A141" s="54" t="s">
        <v>101</v>
      </c>
      <c r="B141" s="54" t="s">
        <v>764</v>
      </c>
      <c r="C141" s="104" t="s">
        <v>51</v>
      </c>
      <c r="D141" s="324">
        <v>99442</v>
      </c>
      <c r="E141" s="263"/>
      <c r="F141" s="417" t="s">
        <v>12</v>
      </c>
      <c r="G141" s="417" t="s">
        <v>12</v>
      </c>
      <c r="H141" s="416" t="s">
        <v>12</v>
      </c>
      <c r="I141" s="417" t="s">
        <v>12</v>
      </c>
      <c r="J141" s="417" t="s">
        <v>12</v>
      </c>
      <c r="K141" s="417" t="s">
        <v>12</v>
      </c>
      <c r="L141" s="417" t="s">
        <v>12</v>
      </c>
      <c r="M141" s="416" t="s">
        <v>12</v>
      </c>
      <c r="N141" s="464" t="s">
        <v>12</v>
      </c>
      <c r="O141" s="464" t="s">
        <v>12</v>
      </c>
      <c r="P141" s="464">
        <v>102.1736976</v>
      </c>
      <c r="Q141" s="464" t="s">
        <v>12</v>
      </c>
      <c r="R141" s="464">
        <v>112.980531</v>
      </c>
      <c r="S141" s="464">
        <v>227.43472109999999</v>
      </c>
    </row>
    <row r="142" spans="1:19" ht="43.5" x14ac:dyDescent="0.35">
      <c r="A142" s="54" t="s">
        <v>101</v>
      </c>
      <c r="B142" s="54" t="s">
        <v>764</v>
      </c>
      <c r="C142" s="104" t="s">
        <v>52</v>
      </c>
      <c r="D142" s="324">
        <v>99443</v>
      </c>
      <c r="E142" s="263"/>
      <c r="F142" s="417" t="s">
        <v>12</v>
      </c>
      <c r="G142" s="417" t="s">
        <v>12</v>
      </c>
      <c r="H142" s="416" t="s">
        <v>12</v>
      </c>
      <c r="I142" s="417" t="s">
        <v>12</v>
      </c>
      <c r="J142" s="417" t="s">
        <v>12</v>
      </c>
      <c r="K142" s="417" t="s">
        <v>12</v>
      </c>
      <c r="L142" s="417" t="s">
        <v>12</v>
      </c>
      <c r="M142" s="416" t="s">
        <v>12</v>
      </c>
      <c r="N142" s="464" t="s">
        <v>12</v>
      </c>
      <c r="O142" s="464" t="s">
        <v>12</v>
      </c>
      <c r="P142" s="464">
        <v>204.34739519999999</v>
      </c>
      <c r="Q142" s="464" t="s">
        <v>12</v>
      </c>
      <c r="R142" s="464">
        <v>225.961062</v>
      </c>
      <c r="S142" s="464">
        <v>454.86944219999998</v>
      </c>
    </row>
    <row r="143" spans="1:19" ht="130.5" x14ac:dyDescent="0.35">
      <c r="A143" s="54" t="s">
        <v>101</v>
      </c>
      <c r="B143" s="54" t="s">
        <v>764</v>
      </c>
      <c r="C143" s="104" t="s">
        <v>967</v>
      </c>
      <c r="D143" s="324" t="s">
        <v>56</v>
      </c>
      <c r="E143" s="263"/>
      <c r="F143" s="430">
        <v>7.4222222222222216</v>
      </c>
      <c r="G143" s="430">
        <v>9.2777777777777786</v>
      </c>
      <c r="H143" s="417" t="s">
        <v>12</v>
      </c>
      <c r="I143" s="417" t="s">
        <v>12</v>
      </c>
      <c r="J143" s="417">
        <v>10.915555555555555</v>
      </c>
      <c r="K143" s="417">
        <v>11.462222222222222</v>
      </c>
      <c r="L143" s="417">
        <v>13.208351933333333</v>
      </c>
      <c r="M143" s="430">
        <v>17.466666666666665</v>
      </c>
      <c r="N143" s="464">
        <v>20.304444444444446</v>
      </c>
      <c r="O143" s="464">
        <v>20.522222222222222</v>
      </c>
      <c r="P143" s="464">
        <v>22.705266133333332</v>
      </c>
      <c r="Q143" s="464">
        <v>24.233333333333334</v>
      </c>
      <c r="R143" s="464">
        <v>25.106784666666666</v>
      </c>
      <c r="S143" s="464">
        <v>50.541049133333331</v>
      </c>
    </row>
    <row r="144" spans="1:19" ht="101.5" x14ac:dyDescent="0.35">
      <c r="A144" s="54" t="s">
        <v>101</v>
      </c>
      <c r="B144" s="54" t="s">
        <v>764</v>
      </c>
      <c r="C144" s="104" t="s">
        <v>55</v>
      </c>
      <c r="D144" s="324" t="s">
        <v>56</v>
      </c>
      <c r="E144" s="263"/>
      <c r="F144" s="430">
        <v>33.402939599999996</v>
      </c>
      <c r="G144" s="430">
        <v>41.753674499999995</v>
      </c>
      <c r="H144" s="417" t="s">
        <v>12</v>
      </c>
      <c r="I144" s="417" t="s">
        <v>12</v>
      </c>
      <c r="J144" s="417">
        <v>49.12</v>
      </c>
      <c r="K144" s="417">
        <v>51.58</v>
      </c>
      <c r="L144" s="417">
        <v>59.437583699999998</v>
      </c>
      <c r="M144" s="430">
        <v>78.595151999999999</v>
      </c>
      <c r="N144" s="464">
        <v>91.37</v>
      </c>
      <c r="O144" s="464">
        <v>92.35</v>
      </c>
      <c r="P144" s="464">
        <v>102.1736976</v>
      </c>
      <c r="Q144" s="464">
        <v>109.05</v>
      </c>
      <c r="R144" s="464">
        <v>112.980531</v>
      </c>
      <c r="S144" s="464">
        <v>227.43472109999999</v>
      </c>
    </row>
    <row r="145" spans="1:19" ht="58" x14ac:dyDescent="0.35">
      <c r="A145" s="54" t="s">
        <v>103</v>
      </c>
      <c r="B145" s="54" t="s">
        <v>764</v>
      </c>
      <c r="C145" s="104" t="s">
        <v>15</v>
      </c>
      <c r="D145" s="324">
        <v>90792</v>
      </c>
      <c r="E145" s="263"/>
      <c r="F145" s="62" t="s">
        <v>12</v>
      </c>
      <c r="G145" s="409" t="s">
        <v>12</v>
      </c>
      <c r="H145" s="416" t="s">
        <v>12</v>
      </c>
      <c r="I145" s="61" t="s">
        <v>12</v>
      </c>
      <c r="J145" s="61" t="s">
        <v>12</v>
      </c>
      <c r="K145" s="61" t="s">
        <v>12</v>
      </c>
      <c r="L145" s="61" t="s">
        <v>12</v>
      </c>
      <c r="M145" s="55" t="s">
        <v>12</v>
      </c>
      <c r="N145" s="82" t="s">
        <v>12</v>
      </c>
      <c r="O145" s="464" t="s">
        <v>12</v>
      </c>
      <c r="P145" s="82">
        <v>109.2974064</v>
      </c>
      <c r="Q145" s="82" t="s">
        <v>12</v>
      </c>
      <c r="R145" s="82">
        <v>120.857709</v>
      </c>
      <c r="S145" s="462">
        <v>243.2918229</v>
      </c>
    </row>
    <row r="146" spans="1:19" ht="43.5" x14ac:dyDescent="0.35">
      <c r="A146" s="54" t="s">
        <v>103</v>
      </c>
      <c r="B146" s="54" t="s">
        <v>764</v>
      </c>
      <c r="C146" s="104" t="s">
        <v>30</v>
      </c>
      <c r="D146" s="324">
        <v>99202</v>
      </c>
      <c r="E146" s="263"/>
      <c r="F146" s="417" t="s">
        <v>12</v>
      </c>
      <c r="G146" s="417" t="s">
        <v>12</v>
      </c>
      <c r="H146" s="416" t="s">
        <v>12</v>
      </c>
      <c r="I146" s="417" t="s">
        <v>12</v>
      </c>
      <c r="J146" s="417" t="s">
        <v>12</v>
      </c>
      <c r="K146" s="417" t="s">
        <v>12</v>
      </c>
      <c r="L146" s="417" t="s">
        <v>12</v>
      </c>
      <c r="M146" s="416" t="s">
        <v>12</v>
      </c>
      <c r="N146" s="464" t="s">
        <v>12</v>
      </c>
      <c r="O146" s="464" t="s">
        <v>12</v>
      </c>
      <c r="P146" s="464">
        <v>109.2974064</v>
      </c>
      <c r="Q146" s="464" t="s">
        <v>12</v>
      </c>
      <c r="R146" s="464">
        <v>120.857709</v>
      </c>
      <c r="S146" s="464">
        <v>243.2918229</v>
      </c>
    </row>
    <row r="147" spans="1:19" ht="58" x14ac:dyDescent="0.35">
      <c r="A147" s="54" t="s">
        <v>103</v>
      </c>
      <c r="B147" s="54" t="s">
        <v>764</v>
      </c>
      <c r="C147" s="104" t="s">
        <v>31</v>
      </c>
      <c r="D147" s="324">
        <v>99203</v>
      </c>
      <c r="E147" s="263"/>
      <c r="F147" s="417" t="s">
        <v>12</v>
      </c>
      <c r="G147" s="417" t="s">
        <v>12</v>
      </c>
      <c r="H147" s="416" t="s">
        <v>12</v>
      </c>
      <c r="I147" s="417" t="s">
        <v>12</v>
      </c>
      <c r="J147" s="417" t="s">
        <v>12</v>
      </c>
      <c r="K147" s="417" t="s">
        <v>12</v>
      </c>
      <c r="L147" s="417" t="s">
        <v>12</v>
      </c>
      <c r="M147" s="416" t="s">
        <v>12</v>
      </c>
      <c r="N147" s="464" t="s">
        <v>12</v>
      </c>
      <c r="O147" s="464" t="s">
        <v>12</v>
      </c>
      <c r="P147" s="464">
        <v>218.6</v>
      </c>
      <c r="Q147" s="464" t="s">
        <v>12</v>
      </c>
      <c r="R147" s="464">
        <v>241.715418</v>
      </c>
      <c r="S147" s="464">
        <v>486.5836458</v>
      </c>
    </row>
    <row r="148" spans="1:19" ht="58" x14ac:dyDescent="0.35">
      <c r="A148" s="54" t="s">
        <v>103</v>
      </c>
      <c r="B148" s="54" t="s">
        <v>764</v>
      </c>
      <c r="C148" s="104" t="s">
        <v>32</v>
      </c>
      <c r="D148" s="324">
        <v>99204</v>
      </c>
      <c r="E148" s="263"/>
      <c r="F148" s="417" t="s">
        <v>12</v>
      </c>
      <c r="G148" s="417" t="s">
        <v>12</v>
      </c>
      <c r="H148" s="416" t="s">
        <v>12</v>
      </c>
      <c r="I148" s="417" t="s">
        <v>12</v>
      </c>
      <c r="J148" s="417" t="s">
        <v>12</v>
      </c>
      <c r="K148" s="417" t="s">
        <v>12</v>
      </c>
      <c r="L148" s="417" t="s">
        <v>12</v>
      </c>
      <c r="M148" s="416" t="s">
        <v>12</v>
      </c>
      <c r="N148" s="464" t="s">
        <v>12</v>
      </c>
      <c r="O148" s="464" t="s">
        <v>12</v>
      </c>
      <c r="P148" s="464">
        <v>327.8922192</v>
      </c>
      <c r="Q148" s="464" t="s">
        <v>12</v>
      </c>
      <c r="R148" s="464">
        <v>362.573127</v>
      </c>
      <c r="S148" s="464">
        <v>729.87546870000006</v>
      </c>
    </row>
    <row r="149" spans="1:19" ht="58" x14ac:dyDescent="0.35">
      <c r="A149" s="54" t="s">
        <v>103</v>
      </c>
      <c r="B149" s="54" t="s">
        <v>764</v>
      </c>
      <c r="C149" s="104" t="s">
        <v>33</v>
      </c>
      <c r="D149" s="324">
        <v>99205</v>
      </c>
      <c r="E149" s="263"/>
      <c r="F149" s="417" t="s">
        <v>12</v>
      </c>
      <c r="G149" s="417" t="s">
        <v>12</v>
      </c>
      <c r="H149" s="416" t="s">
        <v>12</v>
      </c>
      <c r="I149" s="417" t="s">
        <v>12</v>
      </c>
      <c r="J149" s="417" t="s">
        <v>12</v>
      </c>
      <c r="K149" s="417" t="s">
        <v>12</v>
      </c>
      <c r="L149" s="417" t="s">
        <v>12</v>
      </c>
      <c r="M149" s="416" t="s">
        <v>12</v>
      </c>
      <c r="N149" s="464" t="s">
        <v>12</v>
      </c>
      <c r="O149" s="464" t="s">
        <v>12</v>
      </c>
      <c r="P149" s="464">
        <v>437.1896256</v>
      </c>
      <c r="Q149" s="464" t="s">
        <v>12</v>
      </c>
      <c r="R149" s="464">
        <v>483.430836</v>
      </c>
      <c r="S149" s="464">
        <v>973.1672916</v>
      </c>
    </row>
    <row r="150" spans="1:19" ht="58" x14ac:dyDescent="0.35">
      <c r="A150" s="54" t="s">
        <v>103</v>
      </c>
      <c r="B150" s="54" t="s">
        <v>764</v>
      </c>
      <c r="C150" s="104" t="s">
        <v>34</v>
      </c>
      <c r="D150" s="324">
        <v>99212</v>
      </c>
      <c r="E150" s="263"/>
      <c r="F150" s="417" t="s">
        <v>12</v>
      </c>
      <c r="G150" s="417" t="s">
        <v>12</v>
      </c>
      <c r="H150" s="416" t="s">
        <v>12</v>
      </c>
      <c r="I150" s="417" t="s">
        <v>12</v>
      </c>
      <c r="J150" s="417" t="s">
        <v>12</v>
      </c>
      <c r="K150" s="417" t="s">
        <v>12</v>
      </c>
      <c r="L150" s="417" t="s">
        <v>12</v>
      </c>
      <c r="M150" s="416" t="s">
        <v>12</v>
      </c>
      <c r="N150" s="464" t="s">
        <v>12</v>
      </c>
      <c r="O150" s="464" t="s">
        <v>12</v>
      </c>
      <c r="P150" s="464">
        <v>109.2974064</v>
      </c>
      <c r="Q150" s="464" t="s">
        <v>12</v>
      </c>
      <c r="R150" s="464">
        <v>120.857709</v>
      </c>
      <c r="S150" s="464">
        <v>243.2918229</v>
      </c>
    </row>
    <row r="151" spans="1:19" ht="58" x14ac:dyDescent="0.35">
      <c r="A151" s="54" t="s">
        <v>103</v>
      </c>
      <c r="B151" s="54" t="s">
        <v>764</v>
      </c>
      <c r="C151" s="104" t="s">
        <v>35</v>
      </c>
      <c r="D151" s="324">
        <v>99213</v>
      </c>
      <c r="E151" s="263"/>
      <c r="F151" s="417" t="s">
        <v>12</v>
      </c>
      <c r="G151" s="417" t="s">
        <v>12</v>
      </c>
      <c r="H151" s="416" t="s">
        <v>12</v>
      </c>
      <c r="I151" s="417" t="s">
        <v>12</v>
      </c>
      <c r="J151" s="417" t="s">
        <v>12</v>
      </c>
      <c r="K151" s="417" t="s">
        <v>12</v>
      </c>
      <c r="L151" s="417" t="s">
        <v>12</v>
      </c>
      <c r="M151" s="416" t="s">
        <v>12</v>
      </c>
      <c r="N151" s="464" t="s">
        <v>12</v>
      </c>
      <c r="O151" s="464" t="s">
        <v>12</v>
      </c>
      <c r="P151" s="464">
        <v>174.87585024000001</v>
      </c>
      <c r="Q151" s="464" t="s">
        <v>12</v>
      </c>
      <c r="R151" s="464">
        <v>193.3723344</v>
      </c>
      <c r="S151" s="464">
        <v>389.26691664000003</v>
      </c>
    </row>
    <row r="152" spans="1:19" ht="58" x14ac:dyDescent="0.35">
      <c r="A152" s="54" t="s">
        <v>103</v>
      </c>
      <c r="B152" s="54" t="s">
        <v>764</v>
      </c>
      <c r="C152" s="104" t="s">
        <v>36</v>
      </c>
      <c r="D152" s="324">
        <v>99214</v>
      </c>
      <c r="E152" s="263"/>
      <c r="F152" s="417" t="s">
        <v>12</v>
      </c>
      <c r="G152" s="417" t="s">
        <v>12</v>
      </c>
      <c r="H152" s="416" t="s">
        <v>12</v>
      </c>
      <c r="I152" s="417" t="s">
        <v>12</v>
      </c>
      <c r="J152" s="417" t="s">
        <v>12</v>
      </c>
      <c r="K152" s="417" t="s">
        <v>12</v>
      </c>
      <c r="L152" s="417" t="s">
        <v>12</v>
      </c>
      <c r="M152" s="416" t="s">
        <v>12</v>
      </c>
      <c r="N152" s="464" t="s">
        <v>12</v>
      </c>
      <c r="O152" s="464" t="s">
        <v>12</v>
      </c>
      <c r="P152" s="464">
        <v>218.6</v>
      </c>
      <c r="Q152" s="464" t="s">
        <v>12</v>
      </c>
      <c r="R152" s="464">
        <v>241.715418</v>
      </c>
      <c r="S152" s="464">
        <v>486.5836458</v>
      </c>
    </row>
    <row r="153" spans="1:19" ht="58" x14ac:dyDescent="0.35">
      <c r="A153" s="54" t="s">
        <v>103</v>
      </c>
      <c r="B153" s="54" t="s">
        <v>764</v>
      </c>
      <c r="C153" s="104" t="s">
        <v>37</v>
      </c>
      <c r="D153" s="324">
        <v>99215</v>
      </c>
      <c r="E153" s="263"/>
      <c r="F153" s="417" t="s">
        <v>12</v>
      </c>
      <c r="G153" s="417" t="s">
        <v>12</v>
      </c>
      <c r="H153" s="416" t="s">
        <v>12</v>
      </c>
      <c r="I153" s="417" t="s">
        <v>12</v>
      </c>
      <c r="J153" s="417" t="s">
        <v>12</v>
      </c>
      <c r="K153" s="417" t="s">
        <v>12</v>
      </c>
      <c r="L153" s="417" t="s">
        <v>12</v>
      </c>
      <c r="M153" s="416" t="s">
        <v>12</v>
      </c>
      <c r="N153" s="464" t="s">
        <v>12</v>
      </c>
      <c r="O153" s="464" t="s">
        <v>12</v>
      </c>
      <c r="P153" s="464">
        <v>327.8922192</v>
      </c>
      <c r="Q153" s="464" t="s">
        <v>12</v>
      </c>
      <c r="R153" s="464">
        <v>362.573127</v>
      </c>
      <c r="S153" s="464">
        <v>729.87546870000006</v>
      </c>
    </row>
    <row r="154" spans="1:19" ht="43.5" x14ac:dyDescent="0.35">
      <c r="A154" s="54" t="s">
        <v>103</v>
      </c>
      <c r="B154" s="54" t="s">
        <v>764</v>
      </c>
      <c r="C154" s="104" t="s">
        <v>50</v>
      </c>
      <c r="D154" s="324">
        <v>99441</v>
      </c>
      <c r="E154" s="263"/>
      <c r="F154" s="417" t="s">
        <v>12</v>
      </c>
      <c r="G154" s="417" t="s">
        <v>12</v>
      </c>
      <c r="H154" s="416" t="s">
        <v>12</v>
      </c>
      <c r="I154" s="417" t="s">
        <v>12</v>
      </c>
      <c r="J154" s="417" t="s">
        <v>12</v>
      </c>
      <c r="K154" s="417" t="s">
        <v>12</v>
      </c>
      <c r="L154" s="417" t="s">
        <v>12</v>
      </c>
      <c r="M154" s="416" t="s">
        <v>12</v>
      </c>
      <c r="N154" s="464" t="s">
        <v>12</v>
      </c>
      <c r="O154" s="464" t="s">
        <v>12</v>
      </c>
      <c r="P154" s="464">
        <v>54.6487032</v>
      </c>
      <c r="Q154" s="464" t="s">
        <v>12</v>
      </c>
      <c r="R154" s="464">
        <v>60.4288545</v>
      </c>
      <c r="S154" s="464">
        <v>121.64591145</v>
      </c>
    </row>
    <row r="155" spans="1:19" ht="43.5" x14ac:dyDescent="0.35">
      <c r="A155" s="54" t="s">
        <v>103</v>
      </c>
      <c r="B155" s="54" t="s">
        <v>764</v>
      </c>
      <c r="C155" s="104" t="s">
        <v>51</v>
      </c>
      <c r="D155" s="324">
        <v>99442</v>
      </c>
      <c r="E155" s="263"/>
      <c r="F155" s="417" t="s">
        <v>12</v>
      </c>
      <c r="G155" s="417" t="s">
        <v>12</v>
      </c>
      <c r="H155" s="416" t="s">
        <v>12</v>
      </c>
      <c r="I155" s="417" t="s">
        <v>12</v>
      </c>
      <c r="J155" s="417" t="s">
        <v>12</v>
      </c>
      <c r="K155" s="417" t="s">
        <v>12</v>
      </c>
      <c r="L155" s="417" t="s">
        <v>12</v>
      </c>
      <c r="M155" s="416" t="s">
        <v>12</v>
      </c>
      <c r="N155" s="464" t="s">
        <v>12</v>
      </c>
      <c r="O155" s="464" t="s">
        <v>12</v>
      </c>
      <c r="P155" s="464">
        <v>109.2974064</v>
      </c>
      <c r="Q155" s="464" t="s">
        <v>12</v>
      </c>
      <c r="R155" s="464">
        <v>120.857709</v>
      </c>
      <c r="S155" s="464">
        <v>243.2918229</v>
      </c>
    </row>
    <row r="156" spans="1:19" ht="43.5" x14ac:dyDescent="0.35">
      <c r="A156" s="54" t="s">
        <v>103</v>
      </c>
      <c r="B156" s="54" t="s">
        <v>764</v>
      </c>
      <c r="C156" s="104" t="s">
        <v>52</v>
      </c>
      <c r="D156" s="324">
        <v>99443</v>
      </c>
      <c r="E156" s="263"/>
      <c r="F156" s="417" t="s">
        <v>12</v>
      </c>
      <c r="G156" s="417" t="s">
        <v>12</v>
      </c>
      <c r="H156" s="416" t="s">
        <v>12</v>
      </c>
      <c r="I156" s="417" t="s">
        <v>12</v>
      </c>
      <c r="J156" s="417" t="s">
        <v>12</v>
      </c>
      <c r="K156" s="417" t="s">
        <v>12</v>
      </c>
      <c r="L156" s="417" t="s">
        <v>12</v>
      </c>
      <c r="M156" s="416" t="s">
        <v>12</v>
      </c>
      <c r="N156" s="464" t="s">
        <v>12</v>
      </c>
      <c r="O156" s="464" t="s">
        <v>12</v>
      </c>
      <c r="P156" s="464">
        <v>218.6</v>
      </c>
      <c r="Q156" s="464" t="s">
        <v>12</v>
      </c>
      <c r="R156" s="464">
        <v>241.715418</v>
      </c>
      <c r="S156" s="464">
        <v>486.5836458</v>
      </c>
    </row>
    <row r="157" spans="1:19" ht="130.5" x14ac:dyDescent="0.35">
      <c r="A157" s="54" t="s">
        <v>103</v>
      </c>
      <c r="B157" s="54" t="s">
        <v>764</v>
      </c>
      <c r="C157" s="104" t="s">
        <v>967</v>
      </c>
      <c r="D157" s="324" t="s">
        <v>56</v>
      </c>
      <c r="E157" s="263"/>
      <c r="F157" s="430">
        <v>7.9399999999999995</v>
      </c>
      <c r="G157" s="430">
        <v>9.9244444444444433</v>
      </c>
      <c r="H157" s="417" t="s">
        <v>12</v>
      </c>
      <c r="I157" s="417" t="s">
        <v>12</v>
      </c>
      <c r="J157" s="417">
        <v>11.677777777777777</v>
      </c>
      <c r="K157" s="417">
        <v>12.26</v>
      </c>
      <c r="L157" s="417">
        <v>14.129258733333334</v>
      </c>
      <c r="M157" s="430">
        <v>18.682222222222222</v>
      </c>
      <c r="N157" s="464">
        <v>21.72</v>
      </c>
      <c r="O157" s="464">
        <v>21.953333333333333</v>
      </c>
      <c r="P157" s="464">
        <v>24.288312533333333</v>
      </c>
      <c r="Q157" s="464">
        <v>25.922222222222224</v>
      </c>
      <c r="R157" s="464">
        <v>26.857268666666666</v>
      </c>
      <c r="S157" s="464">
        <v>54.06484953333333</v>
      </c>
    </row>
    <row r="158" spans="1:19" ht="101.5" x14ac:dyDescent="0.35">
      <c r="A158" s="54" t="s">
        <v>103</v>
      </c>
      <c r="B158" s="54" t="s">
        <v>764</v>
      </c>
      <c r="C158" s="104" t="s">
        <v>55</v>
      </c>
      <c r="D158" s="324" t="s">
        <v>56</v>
      </c>
      <c r="E158" s="263"/>
      <c r="F158" s="430">
        <v>35.7318444</v>
      </c>
      <c r="G158" s="430">
        <v>44.6648055</v>
      </c>
      <c r="H158" s="417" t="s">
        <v>12</v>
      </c>
      <c r="I158" s="417" t="s">
        <v>12</v>
      </c>
      <c r="J158" s="417">
        <v>52.55</v>
      </c>
      <c r="K158" s="417">
        <v>55.17</v>
      </c>
      <c r="L158" s="417">
        <v>63.5816643</v>
      </c>
      <c r="M158" s="430">
        <v>84.074928</v>
      </c>
      <c r="N158" s="464">
        <v>97.74</v>
      </c>
      <c r="O158" s="464">
        <v>98.79</v>
      </c>
      <c r="P158" s="464">
        <v>109.2974064</v>
      </c>
      <c r="Q158" s="464">
        <v>116.65</v>
      </c>
      <c r="R158" s="464">
        <v>120.857709</v>
      </c>
      <c r="S158" s="464">
        <v>243.2918229</v>
      </c>
    </row>
    <row r="159" spans="1:19" ht="29" x14ac:dyDescent="0.35">
      <c r="A159" s="54" t="s">
        <v>9</v>
      </c>
      <c r="B159" s="54" t="s">
        <v>765</v>
      </c>
      <c r="C159" s="104" t="s">
        <v>767</v>
      </c>
      <c r="D159" s="324" t="s">
        <v>768</v>
      </c>
      <c r="E159" s="263"/>
      <c r="F159" s="430">
        <v>33.402939599999996</v>
      </c>
      <c r="G159" s="430">
        <v>41.753674499999995</v>
      </c>
      <c r="H159" s="430">
        <v>48.630750299999995</v>
      </c>
      <c r="I159" s="417" t="s">
        <v>12</v>
      </c>
      <c r="J159" s="417">
        <v>49.121969999999997</v>
      </c>
      <c r="K159" s="417">
        <v>51.578068500000001</v>
      </c>
      <c r="L159" s="417">
        <v>59.437583699999998</v>
      </c>
      <c r="M159" s="430">
        <v>78.595151999999999</v>
      </c>
      <c r="N159" s="464">
        <v>91.366864199999995</v>
      </c>
      <c r="O159" s="464">
        <v>92.349303599999999</v>
      </c>
      <c r="P159" s="464">
        <v>102.1736976</v>
      </c>
      <c r="Q159" s="464" t="s">
        <v>12</v>
      </c>
      <c r="R159" s="464">
        <v>112.980531</v>
      </c>
      <c r="S159" s="464">
        <v>227.43472109999999</v>
      </c>
    </row>
    <row r="160" spans="1:19" x14ac:dyDescent="0.35">
      <c r="A160" s="54" t="s">
        <v>9</v>
      </c>
      <c r="B160" s="54" t="s">
        <v>765</v>
      </c>
      <c r="C160" s="104" t="s">
        <v>769</v>
      </c>
      <c r="D160" s="324" t="s">
        <v>770</v>
      </c>
      <c r="E160" s="263"/>
      <c r="F160" s="430">
        <v>33.402939599999996</v>
      </c>
      <c r="G160" s="430">
        <v>41.753674499999995</v>
      </c>
      <c r="H160" s="430">
        <v>48.630750299999995</v>
      </c>
      <c r="I160" s="417" t="s">
        <v>12</v>
      </c>
      <c r="J160" s="417">
        <v>49.121969999999997</v>
      </c>
      <c r="K160" s="417">
        <v>51.578068500000001</v>
      </c>
      <c r="L160" s="417">
        <v>59.437583699999998</v>
      </c>
      <c r="M160" s="430">
        <v>78.595151999999999</v>
      </c>
      <c r="N160" s="464">
        <v>91.366864199999995</v>
      </c>
      <c r="O160" s="464">
        <v>92.349303599999999</v>
      </c>
      <c r="P160" s="464">
        <v>102.1736976</v>
      </c>
      <c r="Q160" s="464" t="s">
        <v>12</v>
      </c>
      <c r="R160" s="464">
        <v>112.980531</v>
      </c>
      <c r="S160" s="464">
        <v>227.43472109999999</v>
      </c>
    </row>
    <row r="161" spans="1:19" ht="58" x14ac:dyDescent="0.35">
      <c r="A161" s="54" t="s">
        <v>9</v>
      </c>
      <c r="B161" s="54" t="s">
        <v>54</v>
      </c>
      <c r="C161" s="104" t="s">
        <v>71</v>
      </c>
      <c r="D161" s="324" t="s">
        <v>72</v>
      </c>
      <c r="E161" s="263"/>
      <c r="F161" s="430">
        <v>33.402939599999996</v>
      </c>
      <c r="G161" s="430">
        <v>41.753674499999995</v>
      </c>
      <c r="H161" s="430">
        <v>48.630750299999995</v>
      </c>
      <c r="I161" s="417" t="s">
        <v>12</v>
      </c>
      <c r="J161" s="417" t="s">
        <v>12</v>
      </c>
      <c r="K161" s="417" t="s">
        <v>12</v>
      </c>
      <c r="L161" s="417" t="s">
        <v>12</v>
      </c>
      <c r="M161" s="430">
        <v>78.595151999999999</v>
      </c>
      <c r="N161" s="464" t="s">
        <v>12</v>
      </c>
      <c r="O161" s="464">
        <v>92.349303599999999</v>
      </c>
      <c r="P161" s="464">
        <v>102.1736976</v>
      </c>
      <c r="Q161" s="464">
        <v>109.0507734</v>
      </c>
      <c r="R161" s="464">
        <v>112.980531</v>
      </c>
      <c r="S161" s="464">
        <v>227.43472109999999</v>
      </c>
    </row>
    <row r="162" spans="1:19" ht="43.5" x14ac:dyDescent="0.35">
      <c r="A162" s="54" t="s">
        <v>9</v>
      </c>
      <c r="B162" s="54" t="s">
        <v>54</v>
      </c>
      <c r="C162" s="104" t="s">
        <v>73</v>
      </c>
      <c r="D162" s="324" t="s">
        <v>74</v>
      </c>
      <c r="E162" s="263"/>
      <c r="F162" s="430">
        <v>33.402939599999996</v>
      </c>
      <c r="G162" s="430">
        <v>41.753674499999995</v>
      </c>
      <c r="H162" s="430">
        <v>48.630750299999995</v>
      </c>
      <c r="I162" s="417" t="s">
        <v>12</v>
      </c>
      <c r="J162" s="417" t="s">
        <v>12</v>
      </c>
      <c r="K162" s="417" t="s">
        <v>12</v>
      </c>
      <c r="L162" s="417" t="s">
        <v>12</v>
      </c>
      <c r="M162" s="416" t="s">
        <v>12</v>
      </c>
      <c r="N162" s="464" t="s">
        <v>12</v>
      </c>
      <c r="O162" s="464">
        <v>92.349303599999999</v>
      </c>
      <c r="P162" s="464">
        <v>102.1736976</v>
      </c>
      <c r="Q162" s="464">
        <v>109.0507734</v>
      </c>
      <c r="R162" s="464">
        <v>112.980531</v>
      </c>
      <c r="S162" s="464">
        <v>227.43472109999999</v>
      </c>
    </row>
    <row r="163" spans="1:19" ht="72.5" x14ac:dyDescent="0.35">
      <c r="A163" s="54" t="s">
        <v>9</v>
      </c>
      <c r="B163" s="54" t="s">
        <v>54</v>
      </c>
      <c r="C163" s="104" t="s">
        <v>842</v>
      </c>
      <c r="D163" s="324" t="s">
        <v>74</v>
      </c>
      <c r="E163" s="263"/>
      <c r="F163" s="430">
        <v>7.4222222222222216</v>
      </c>
      <c r="G163" s="430">
        <v>9.2777777777777786</v>
      </c>
      <c r="H163" s="430">
        <v>10.806666666666667</v>
      </c>
      <c r="I163" s="417" t="s">
        <v>12</v>
      </c>
      <c r="J163" s="417" t="s">
        <v>12</v>
      </c>
      <c r="K163" s="417" t="s">
        <v>12</v>
      </c>
      <c r="L163" s="417" t="s">
        <v>12</v>
      </c>
      <c r="M163" s="416" t="s">
        <v>12</v>
      </c>
      <c r="N163" s="464" t="s">
        <v>12</v>
      </c>
      <c r="O163" s="464">
        <v>20.522067466666666</v>
      </c>
      <c r="P163" s="464">
        <v>22.705266133333332</v>
      </c>
      <c r="Q163" s="464">
        <v>24.2335052</v>
      </c>
      <c r="R163" s="464">
        <v>25.106784666666666</v>
      </c>
      <c r="S163" s="464">
        <v>50.541049133333331</v>
      </c>
    </row>
    <row r="164" spans="1:19" ht="29" x14ac:dyDescent="0.35">
      <c r="A164" s="54" t="s">
        <v>101</v>
      </c>
      <c r="B164" s="54" t="s">
        <v>765</v>
      </c>
      <c r="C164" s="104" t="s">
        <v>767</v>
      </c>
      <c r="D164" s="324" t="s">
        <v>768</v>
      </c>
      <c r="E164" s="263"/>
      <c r="F164" s="430">
        <v>33.402939599999996</v>
      </c>
      <c r="G164" s="430">
        <v>41.753674499999995</v>
      </c>
      <c r="H164" s="430">
        <v>48.630750299999995</v>
      </c>
      <c r="I164" s="417" t="s">
        <v>12</v>
      </c>
      <c r="J164" s="417">
        <v>49.121969999999997</v>
      </c>
      <c r="K164" s="417">
        <v>51.578068500000001</v>
      </c>
      <c r="L164" s="417">
        <v>59.437583699999998</v>
      </c>
      <c r="M164" s="430">
        <v>78.595151999999999</v>
      </c>
      <c r="N164" s="464">
        <v>91.366864199999995</v>
      </c>
      <c r="O164" s="464">
        <v>92.349303599999999</v>
      </c>
      <c r="P164" s="464">
        <v>102.1736976</v>
      </c>
      <c r="Q164" s="464" t="s">
        <v>12</v>
      </c>
      <c r="R164" s="464">
        <v>112.980531</v>
      </c>
      <c r="S164" s="464">
        <v>227.43472109999999</v>
      </c>
    </row>
    <row r="165" spans="1:19" x14ac:dyDescent="0.35">
      <c r="A165" s="54" t="s">
        <v>101</v>
      </c>
      <c r="B165" s="54" t="s">
        <v>765</v>
      </c>
      <c r="C165" s="104" t="s">
        <v>769</v>
      </c>
      <c r="D165" s="324" t="s">
        <v>770</v>
      </c>
      <c r="E165" s="263"/>
      <c r="F165" s="430">
        <v>33.402939599999996</v>
      </c>
      <c r="G165" s="430">
        <v>41.753674499999995</v>
      </c>
      <c r="H165" s="430">
        <v>48.630750299999995</v>
      </c>
      <c r="I165" s="417" t="s">
        <v>12</v>
      </c>
      <c r="J165" s="417">
        <v>49.121969999999997</v>
      </c>
      <c r="K165" s="417">
        <v>51.578068500000001</v>
      </c>
      <c r="L165" s="417">
        <v>59.437583699999998</v>
      </c>
      <c r="M165" s="430">
        <v>78.595151999999999</v>
      </c>
      <c r="N165" s="464">
        <v>91.366864199999995</v>
      </c>
      <c r="O165" s="464">
        <v>92.349303599999999</v>
      </c>
      <c r="P165" s="464">
        <v>102.1736976</v>
      </c>
      <c r="Q165" s="464" t="s">
        <v>12</v>
      </c>
      <c r="R165" s="464">
        <v>112.980531</v>
      </c>
      <c r="S165" s="464">
        <v>227.43472109999999</v>
      </c>
    </row>
    <row r="166" spans="1:19" ht="58" x14ac:dyDescent="0.35">
      <c r="A166" s="54" t="s">
        <v>101</v>
      </c>
      <c r="B166" s="54" t="s">
        <v>54</v>
      </c>
      <c r="C166" s="104" t="s">
        <v>71</v>
      </c>
      <c r="D166" s="324" t="s">
        <v>72</v>
      </c>
      <c r="E166" s="263"/>
      <c r="F166" s="430">
        <v>33.402939599999996</v>
      </c>
      <c r="G166" s="430">
        <v>41.753674499999995</v>
      </c>
      <c r="H166" s="430">
        <v>48.630750299999995</v>
      </c>
      <c r="I166" s="417" t="s">
        <v>12</v>
      </c>
      <c r="J166" s="417" t="s">
        <v>12</v>
      </c>
      <c r="K166" s="417" t="s">
        <v>12</v>
      </c>
      <c r="L166" s="417" t="s">
        <v>12</v>
      </c>
      <c r="M166" s="430">
        <v>78.595151999999999</v>
      </c>
      <c r="N166" s="464" t="s">
        <v>12</v>
      </c>
      <c r="O166" s="464">
        <v>92.349303599999999</v>
      </c>
      <c r="P166" s="464">
        <v>102.1736976</v>
      </c>
      <c r="Q166" s="464">
        <v>109.0507734</v>
      </c>
      <c r="R166" s="464">
        <v>112.980531</v>
      </c>
      <c r="S166" s="464">
        <v>227.43472109999999</v>
      </c>
    </row>
    <row r="167" spans="1:19" ht="43.5" x14ac:dyDescent="0.35">
      <c r="A167" s="54" t="s">
        <v>101</v>
      </c>
      <c r="B167" s="54" t="s">
        <v>54</v>
      </c>
      <c r="C167" s="104" t="s">
        <v>73</v>
      </c>
      <c r="D167" s="324" t="s">
        <v>74</v>
      </c>
      <c r="E167" s="263"/>
      <c r="F167" s="430">
        <v>33.402939599999996</v>
      </c>
      <c r="G167" s="430">
        <v>41.753674499999995</v>
      </c>
      <c r="H167" s="430">
        <v>48.630750299999995</v>
      </c>
      <c r="I167" s="417" t="s">
        <v>12</v>
      </c>
      <c r="J167" s="417" t="s">
        <v>12</v>
      </c>
      <c r="K167" s="417" t="s">
        <v>12</v>
      </c>
      <c r="L167" s="417" t="s">
        <v>12</v>
      </c>
      <c r="M167" s="416" t="s">
        <v>12</v>
      </c>
      <c r="N167" s="464" t="s">
        <v>12</v>
      </c>
      <c r="O167" s="464">
        <v>92.349303599999999</v>
      </c>
      <c r="P167" s="464">
        <v>102.1736976</v>
      </c>
      <c r="Q167" s="464">
        <v>109.0507734</v>
      </c>
      <c r="R167" s="464">
        <v>112.980531</v>
      </c>
      <c r="S167" s="464">
        <v>227.43472109999999</v>
      </c>
    </row>
    <row r="168" spans="1:19" ht="72.5" x14ac:dyDescent="0.35">
      <c r="A168" s="54" t="s">
        <v>101</v>
      </c>
      <c r="B168" s="54" t="s">
        <v>54</v>
      </c>
      <c r="C168" s="104" t="s">
        <v>842</v>
      </c>
      <c r="D168" s="324" t="s">
        <v>74</v>
      </c>
      <c r="E168" s="263"/>
      <c r="F168" s="430">
        <v>7.4222222222222216</v>
      </c>
      <c r="G168" s="430">
        <v>9.2777777777777786</v>
      </c>
      <c r="H168" s="430">
        <v>10.806666666666667</v>
      </c>
      <c r="I168" s="417" t="s">
        <v>12</v>
      </c>
      <c r="J168" s="417" t="s">
        <v>12</v>
      </c>
      <c r="K168" s="417" t="s">
        <v>12</v>
      </c>
      <c r="L168" s="417" t="s">
        <v>12</v>
      </c>
      <c r="M168" s="416" t="s">
        <v>12</v>
      </c>
      <c r="N168" s="464" t="s">
        <v>12</v>
      </c>
      <c r="O168" s="464">
        <v>20.522067466666666</v>
      </c>
      <c r="P168" s="464">
        <v>22.705266133333332</v>
      </c>
      <c r="Q168" s="464">
        <v>24.2335052</v>
      </c>
      <c r="R168" s="464">
        <v>25.106784666666666</v>
      </c>
      <c r="S168" s="464">
        <v>50.541049133333331</v>
      </c>
    </row>
    <row r="169" spans="1:19" ht="29" x14ac:dyDescent="0.35">
      <c r="A169" s="54" t="s">
        <v>103</v>
      </c>
      <c r="B169" s="54" t="s">
        <v>765</v>
      </c>
      <c r="C169" s="104" t="s">
        <v>767</v>
      </c>
      <c r="D169" s="324" t="s">
        <v>768</v>
      </c>
      <c r="E169" s="263"/>
      <c r="F169" s="430">
        <v>35.7318444</v>
      </c>
      <c r="G169" s="430">
        <v>44.6648055</v>
      </c>
      <c r="H169" s="430">
        <v>52.0213617</v>
      </c>
      <c r="I169" s="417" t="s">
        <v>12</v>
      </c>
      <c r="J169" s="417">
        <v>52.54683</v>
      </c>
      <c r="K169" s="417">
        <v>55.1741715</v>
      </c>
      <c r="L169" s="417">
        <v>63.5816643</v>
      </c>
      <c r="M169" s="430">
        <v>84.074928</v>
      </c>
      <c r="N169" s="464">
        <v>97.7371038</v>
      </c>
      <c r="O169" s="464">
        <v>98.7880404</v>
      </c>
      <c r="P169" s="464">
        <v>109.2974064</v>
      </c>
      <c r="Q169" s="464" t="s">
        <v>12</v>
      </c>
      <c r="R169" s="464">
        <v>120.857709</v>
      </c>
      <c r="S169" s="464">
        <v>243.2918229</v>
      </c>
    </row>
    <row r="170" spans="1:19" ht="15.5" x14ac:dyDescent="0.35">
      <c r="A170" s="54" t="s">
        <v>103</v>
      </c>
      <c r="B170" s="54" t="s">
        <v>765</v>
      </c>
      <c r="C170" s="323" t="s">
        <v>769</v>
      </c>
      <c r="D170" s="324" t="s">
        <v>770</v>
      </c>
      <c r="E170" s="263"/>
      <c r="F170" s="430">
        <v>35.7318444</v>
      </c>
      <c r="G170" s="430">
        <v>44.6648055</v>
      </c>
      <c r="H170" s="430">
        <v>52.0213617</v>
      </c>
      <c r="I170" s="417" t="s">
        <v>12</v>
      </c>
      <c r="J170" s="417">
        <v>52.54683</v>
      </c>
      <c r="K170" s="417">
        <v>55.1741715</v>
      </c>
      <c r="L170" s="417">
        <v>63.5816643</v>
      </c>
      <c r="M170" s="430">
        <v>84.074928</v>
      </c>
      <c r="N170" s="464">
        <v>97.7371038</v>
      </c>
      <c r="O170" s="464">
        <v>98.7880404</v>
      </c>
      <c r="P170" s="464">
        <v>109.2974064</v>
      </c>
      <c r="Q170" s="464" t="s">
        <v>12</v>
      </c>
      <c r="R170" s="464">
        <v>120.857709</v>
      </c>
      <c r="S170" s="464">
        <v>243.2918229</v>
      </c>
    </row>
    <row r="171" spans="1:19" ht="58" x14ac:dyDescent="0.35">
      <c r="A171" s="54" t="s">
        <v>103</v>
      </c>
      <c r="B171" s="54" t="s">
        <v>54</v>
      </c>
      <c r="C171" s="104" t="s">
        <v>71</v>
      </c>
      <c r="D171" s="324" t="s">
        <v>72</v>
      </c>
      <c r="E171" s="263"/>
      <c r="F171" s="430">
        <v>35.7318444</v>
      </c>
      <c r="G171" s="430">
        <v>44.6648055</v>
      </c>
      <c r="H171" s="430">
        <v>52.0213617</v>
      </c>
      <c r="I171" s="417" t="s">
        <v>12</v>
      </c>
      <c r="J171" s="417" t="s">
        <v>12</v>
      </c>
      <c r="K171" s="417" t="s">
        <v>12</v>
      </c>
      <c r="L171" s="417" t="s">
        <v>12</v>
      </c>
      <c r="M171" s="430">
        <v>84.074928</v>
      </c>
      <c r="N171" s="464" t="s">
        <v>12</v>
      </c>
      <c r="O171" s="464">
        <v>98.7880404</v>
      </c>
      <c r="P171" s="464">
        <v>109.2974064</v>
      </c>
      <c r="Q171" s="464">
        <v>116.6539626</v>
      </c>
      <c r="R171" s="464">
        <v>120.857709</v>
      </c>
      <c r="S171" s="464">
        <v>243.2918229</v>
      </c>
    </row>
    <row r="172" spans="1:19" ht="43.5" x14ac:dyDescent="0.35">
      <c r="A172" s="54" t="s">
        <v>103</v>
      </c>
      <c r="B172" s="54" t="s">
        <v>54</v>
      </c>
      <c r="C172" s="104" t="s">
        <v>73</v>
      </c>
      <c r="D172" s="324" t="s">
        <v>74</v>
      </c>
      <c r="E172" s="263"/>
      <c r="F172" s="430">
        <v>35.7318444</v>
      </c>
      <c r="G172" s="430">
        <v>44.6648055</v>
      </c>
      <c r="H172" s="430">
        <v>52.0213617</v>
      </c>
      <c r="I172" s="417" t="s">
        <v>12</v>
      </c>
      <c r="J172" s="417" t="s">
        <v>12</v>
      </c>
      <c r="K172" s="417" t="s">
        <v>12</v>
      </c>
      <c r="L172" s="417" t="s">
        <v>12</v>
      </c>
      <c r="M172" s="416" t="s">
        <v>12</v>
      </c>
      <c r="N172" s="464" t="s">
        <v>12</v>
      </c>
      <c r="O172" s="464">
        <v>98.7880404</v>
      </c>
      <c r="P172" s="464">
        <v>109.2974064</v>
      </c>
      <c r="Q172" s="464">
        <v>116.6539626</v>
      </c>
      <c r="R172" s="464">
        <v>120.857709</v>
      </c>
      <c r="S172" s="464">
        <v>243.2918229</v>
      </c>
    </row>
    <row r="173" spans="1:19" ht="72.5" x14ac:dyDescent="0.35">
      <c r="A173" s="64" t="s">
        <v>103</v>
      </c>
      <c r="B173" s="54" t="s">
        <v>54</v>
      </c>
      <c r="C173" s="104" t="s">
        <v>842</v>
      </c>
      <c r="D173" s="324" t="s">
        <v>74</v>
      </c>
      <c r="E173" s="263"/>
      <c r="F173" s="430">
        <v>7.9399999999999995</v>
      </c>
      <c r="G173" s="430">
        <v>9.9244444444444433</v>
      </c>
      <c r="H173" s="430">
        <v>11.56</v>
      </c>
      <c r="I173" s="417" t="s">
        <v>12</v>
      </c>
      <c r="J173" s="417" t="s">
        <v>12</v>
      </c>
      <c r="K173" s="417" t="s">
        <v>12</v>
      </c>
      <c r="L173" s="417" t="s">
        <v>12</v>
      </c>
      <c r="M173" s="416" t="s">
        <v>12</v>
      </c>
      <c r="N173" s="464" t="s">
        <v>12</v>
      </c>
      <c r="O173" s="464">
        <v>21.952897866666667</v>
      </c>
      <c r="P173" s="464">
        <v>24.288312533333333</v>
      </c>
      <c r="Q173" s="464">
        <v>25.923102799999999</v>
      </c>
      <c r="R173" s="464">
        <v>26.857268666666666</v>
      </c>
      <c r="S173" s="464">
        <v>54.06484953333333</v>
      </c>
    </row>
    <row r="174" spans="1:19" ht="130.5" x14ac:dyDescent="0.35">
      <c r="A174" s="59" t="s">
        <v>9</v>
      </c>
      <c r="B174" s="54" t="s">
        <v>20</v>
      </c>
      <c r="C174" s="104" t="s">
        <v>21</v>
      </c>
      <c r="D174" s="54">
        <v>90889</v>
      </c>
      <c r="E174" s="263"/>
      <c r="F174" s="67" t="s">
        <v>12</v>
      </c>
      <c r="G174" s="415">
        <v>41.753674499999995</v>
      </c>
      <c r="H174" s="415">
        <v>48.630750299999995</v>
      </c>
      <c r="I174" s="61" t="s">
        <v>12</v>
      </c>
      <c r="J174" s="61" t="s">
        <v>12</v>
      </c>
      <c r="K174" s="61" t="s">
        <v>12</v>
      </c>
      <c r="L174" s="66">
        <v>59.437583699999998</v>
      </c>
      <c r="M174" s="415">
        <v>78.595151999999999</v>
      </c>
      <c r="N174" s="463">
        <v>91.366864199999995</v>
      </c>
      <c r="O174" s="82">
        <v>92.349303599999999</v>
      </c>
      <c r="P174" s="463">
        <v>102.1736976</v>
      </c>
      <c r="Q174" s="82" t="s">
        <v>12</v>
      </c>
      <c r="R174" s="463">
        <v>112.980531</v>
      </c>
      <c r="S174" s="462">
        <v>227.43472109999999</v>
      </c>
    </row>
    <row r="175" spans="1:19" ht="58" x14ac:dyDescent="0.35">
      <c r="A175" s="59" t="s">
        <v>9</v>
      </c>
      <c r="B175" s="54" t="s">
        <v>20</v>
      </c>
      <c r="C175" s="104" t="s">
        <v>24</v>
      </c>
      <c r="D175" s="54">
        <v>96160</v>
      </c>
      <c r="E175" s="263"/>
      <c r="F175" s="412">
        <v>33.402939599999996</v>
      </c>
      <c r="G175" s="414">
        <v>41.753674499999995</v>
      </c>
      <c r="H175" s="414">
        <v>48.630750299999995</v>
      </c>
      <c r="I175" s="61" t="s">
        <v>12</v>
      </c>
      <c r="J175" s="61" t="s">
        <v>12</v>
      </c>
      <c r="K175" s="61" t="s">
        <v>12</v>
      </c>
      <c r="L175" s="61">
        <v>59.437583699999998</v>
      </c>
      <c r="M175" s="414">
        <v>78.595151999999999</v>
      </c>
      <c r="N175" s="82">
        <v>91.366864199999995</v>
      </c>
      <c r="O175" s="82">
        <v>92.349303599999999</v>
      </c>
      <c r="P175" s="82">
        <v>102.1736976</v>
      </c>
      <c r="Q175" s="82" t="s">
        <v>12</v>
      </c>
      <c r="R175" s="82">
        <v>112.980531</v>
      </c>
      <c r="S175" s="462">
        <v>227.43472109999999</v>
      </c>
    </row>
    <row r="176" spans="1:19" ht="145" x14ac:dyDescent="0.35">
      <c r="A176" s="59" t="s">
        <v>9</v>
      </c>
      <c r="B176" s="54" t="s">
        <v>20</v>
      </c>
      <c r="C176" s="104" t="s">
        <v>46</v>
      </c>
      <c r="D176" s="54">
        <v>99367</v>
      </c>
      <c r="E176" s="263">
        <v>2</v>
      </c>
      <c r="F176" s="62" t="s">
        <v>12</v>
      </c>
      <c r="G176" s="61" t="s">
        <v>12</v>
      </c>
      <c r="H176" s="55" t="s">
        <v>12</v>
      </c>
      <c r="I176" s="61" t="s">
        <v>12</v>
      </c>
      <c r="J176" s="61" t="s">
        <v>12</v>
      </c>
      <c r="K176" s="61" t="s">
        <v>12</v>
      </c>
      <c r="L176" s="61" t="s">
        <v>12</v>
      </c>
      <c r="M176" s="55" t="s">
        <v>12</v>
      </c>
      <c r="N176" s="82" t="s">
        <v>12</v>
      </c>
      <c r="O176" s="82" t="s">
        <v>12</v>
      </c>
      <c r="P176" s="82" t="s">
        <v>12</v>
      </c>
      <c r="Q176" s="82" t="s">
        <v>12</v>
      </c>
      <c r="R176" s="82" t="s">
        <v>12</v>
      </c>
      <c r="S176" s="462">
        <v>454.86944219999998</v>
      </c>
    </row>
    <row r="177" spans="1:19" ht="145" x14ac:dyDescent="0.35">
      <c r="A177" s="59" t="s">
        <v>9</v>
      </c>
      <c r="B177" s="54" t="s">
        <v>20</v>
      </c>
      <c r="C177" s="104" t="s">
        <v>47</v>
      </c>
      <c r="D177" s="54">
        <v>99368</v>
      </c>
      <c r="E177" s="263">
        <v>2</v>
      </c>
      <c r="F177" s="412">
        <v>66.8</v>
      </c>
      <c r="G177" s="61" t="s">
        <v>12</v>
      </c>
      <c r="H177" s="55" t="s">
        <v>12</v>
      </c>
      <c r="I177" s="61" t="s">
        <v>12</v>
      </c>
      <c r="J177" s="61" t="s">
        <v>12</v>
      </c>
      <c r="K177" s="61" t="s">
        <v>12</v>
      </c>
      <c r="L177" s="61">
        <v>118.8751674</v>
      </c>
      <c r="M177" s="55" t="s">
        <v>12</v>
      </c>
      <c r="N177" s="82">
        <v>182.73372839999999</v>
      </c>
      <c r="O177" s="82">
        <v>184.6986072</v>
      </c>
      <c r="P177" s="82">
        <v>204.34739519999999</v>
      </c>
      <c r="Q177" s="82">
        <v>218.10154679999999</v>
      </c>
      <c r="R177" s="82">
        <v>225.961062</v>
      </c>
      <c r="S177" s="462" t="s">
        <v>12</v>
      </c>
    </row>
    <row r="178" spans="1:19" ht="43.5" x14ac:dyDescent="0.35">
      <c r="A178" s="59" t="s">
        <v>9</v>
      </c>
      <c r="B178" s="54" t="s">
        <v>20</v>
      </c>
      <c r="C178" s="104" t="s">
        <v>48</v>
      </c>
      <c r="D178" s="54" t="s">
        <v>49</v>
      </c>
      <c r="E178" s="263"/>
      <c r="F178" s="412">
        <v>33.402939599999996</v>
      </c>
      <c r="G178" s="414">
        <v>41.753674499999995</v>
      </c>
      <c r="H178" s="414">
        <v>48.630750299999995</v>
      </c>
      <c r="I178" s="61" t="s">
        <v>12</v>
      </c>
      <c r="J178" s="61">
        <v>49.121969999999997</v>
      </c>
      <c r="K178" s="61">
        <v>51.578068500000001</v>
      </c>
      <c r="L178" s="61">
        <v>59.437583699999998</v>
      </c>
      <c r="M178" s="414">
        <v>78.595151999999999</v>
      </c>
      <c r="N178" s="82">
        <v>91.366864199999995</v>
      </c>
      <c r="O178" s="82">
        <v>92.349303599999999</v>
      </c>
      <c r="P178" s="82">
        <v>102.1736976</v>
      </c>
      <c r="Q178" s="82">
        <v>109.0507734</v>
      </c>
      <c r="R178" s="82">
        <v>112.980531</v>
      </c>
      <c r="S178" s="462">
        <v>227.43472109999999</v>
      </c>
    </row>
    <row r="179" spans="1:19" ht="101.5" x14ac:dyDescent="0.35">
      <c r="A179" s="59" t="s">
        <v>9</v>
      </c>
      <c r="B179" s="54" t="s">
        <v>20</v>
      </c>
      <c r="C179" s="104" t="s">
        <v>53</v>
      </c>
      <c r="D179" s="54">
        <v>99451</v>
      </c>
      <c r="E179" s="263"/>
      <c r="F179" s="62" t="s">
        <v>12</v>
      </c>
      <c r="G179" s="61" t="s">
        <v>12</v>
      </c>
      <c r="H179" s="55" t="s">
        <v>12</v>
      </c>
      <c r="I179" s="61" t="s">
        <v>12</v>
      </c>
      <c r="J179" s="61" t="s">
        <v>12</v>
      </c>
      <c r="K179" s="61" t="s">
        <v>12</v>
      </c>
      <c r="L179" s="61" t="s">
        <v>12</v>
      </c>
      <c r="M179" s="55" t="s">
        <v>12</v>
      </c>
      <c r="N179" s="82" t="s">
        <v>12</v>
      </c>
      <c r="O179" s="82" t="s">
        <v>12</v>
      </c>
      <c r="P179" s="82" t="s">
        <v>12</v>
      </c>
      <c r="Q179" s="82" t="s">
        <v>12</v>
      </c>
      <c r="R179" s="82" t="s">
        <v>12</v>
      </c>
      <c r="S179" s="462">
        <v>227.43472109999999</v>
      </c>
    </row>
    <row r="180" spans="1:19" ht="29" x14ac:dyDescent="0.35">
      <c r="A180" s="59" t="s">
        <v>9</v>
      </c>
      <c r="B180" s="54" t="s">
        <v>20</v>
      </c>
      <c r="C180" s="104" t="s">
        <v>83</v>
      </c>
      <c r="D180" s="54" t="s">
        <v>84</v>
      </c>
      <c r="E180" s="263"/>
      <c r="F180" s="62" t="s">
        <v>12</v>
      </c>
      <c r="G180" s="414">
        <v>41.753674499999995</v>
      </c>
      <c r="H180" s="414">
        <v>48.630750299999995</v>
      </c>
      <c r="I180" s="61" t="s">
        <v>12</v>
      </c>
      <c r="J180" s="61">
        <v>49.121969999999997</v>
      </c>
      <c r="K180" s="61">
        <v>51.578068500000001</v>
      </c>
      <c r="L180" s="61">
        <v>59.437583699999998</v>
      </c>
      <c r="M180" s="55" t="s">
        <v>12</v>
      </c>
      <c r="N180" s="82">
        <v>91.366864199999995</v>
      </c>
      <c r="O180" s="82">
        <v>92.349303599999999</v>
      </c>
      <c r="P180" s="82">
        <v>102.1736976</v>
      </c>
      <c r="Q180" s="82">
        <v>109.0507734</v>
      </c>
      <c r="R180" s="82">
        <v>112.980531</v>
      </c>
      <c r="S180" s="462">
        <v>227.43472109999999</v>
      </c>
    </row>
    <row r="181" spans="1:19" ht="130.5" x14ac:dyDescent="0.35">
      <c r="A181" s="59" t="s">
        <v>101</v>
      </c>
      <c r="B181" s="54" t="s">
        <v>20</v>
      </c>
      <c r="C181" s="104" t="s">
        <v>21</v>
      </c>
      <c r="D181" s="54">
        <v>90889</v>
      </c>
      <c r="E181" s="263"/>
      <c r="F181" s="62" t="s">
        <v>12</v>
      </c>
      <c r="G181" s="414">
        <v>41.753674499999995</v>
      </c>
      <c r="H181" s="414">
        <v>48.630750299999995</v>
      </c>
      <c r="I181" s="61" t="s">
        <v>12</v>
      </c>
      <c r="J181" s="61" t="s">
        <v>12</v>
      </c>
      <c r="K181" s="61" t="s">
        <v>12</v>
      </c>
      <c r="L181" s="61">
        <v>59.437583699999998</v>
      </c>
      <c r="M181" s="414">
        <v>78.595151999999999</v>
      </c>
      <c r="N181" s="82">
        <v>91.366864199999995</v>
      </c>
      <c r="O181" s="82">
        <v>92.349303599999999</v>
      </c>
      <c r="P181" s="82">
        <v>102.1736976</v>
      </c>
      <c r="Q181" s="82" t="s">
        <v>12</v>
      </c>
      <c r="R181" s="82">
        <v>112.980531</v>
      </c>
      <c r="S181" s="462">
        <v>227.43472109999999</v>
      </c>
    </row>
    <row r="182" spans="1:19" ht="58" x14ac:dyDescent="0.35">
      <c r="A182" s="59" t="s">
        <v>101</v>
      </c>
      <c r="B182" s="54" t="s">
        <v>20</v>
      </c>
      <c r="C182" s="104" t="s">
        <v>24</v>
      </c>
      <c r="D182" s="54">
        <v>96160</v>
      </c>
      <c r="E182" s="263"/>
      <c r="F182" s="412">
        <v>33.402939599999996</v>
      </c>
      <c r="G182" s="414">
        <v>41.753674499999995</v>
      </c>
      <c r="H182" s="414">
        <v>48.630750299999995</v>
      </c>
      <c r="I182" s="61" t="s">
        <v>12</v>
      </c>
      <c r="J182" s="61" t="s">
        <v>12</v>
      </c>
      <c r="K182" s="61" t="s">
        <v>12</v>
      </c>
      <c r="L182" s="61">
        <v>59.437583699999998</v>
      </c>
      <c r="M182" s="414">
        <v>78.595151999999999</v>
      </c>
      <c r="N182" s="82">
        <v>91.366864199999995</v>
      </c>
      <c r="O182" s="82">
        <v>92.349303599999999</v>
      </c>
      <c r="P182" s="82">
        <v>102.1736976</v>
      </c>
      <c r="Q182" s="82" t="s">
        <v>12</v>
      </c>
      <c r="R182" s="82">
        <v>112.980531</v>
      </c>
      <c r="S182" s="462">
        <v>227.43472109999999</v>
      </c>
    </row>
    <row r="183" spans="1:19" ht="145" x14ac:dyDescent="0.35">
      <c r="A183" s="59" t="s">
        <v>101</v>
      </c>
      <c r="B183" s="54" t="s">
        <v>20</v>
      </c>
      <c r="C183" s="104" t="s">
        <v>46</v>
      </c>
      <c r="D183" s="54">
        <v>99367</v>
      </c>
      <c r="E183" s="263">
        <v>2</v>
      </c>
      <c r="F183" s="62" t="s">
        <v>12</v>
      </c>
      <c r="G183" s="61" t="s">
        <v>12</v>
      </c>
      <c r="H183" s="55" t="s">
        <v>12</v>
      </c>
      <c r="I183" s="61" t="s">
        <v>12</v>
      </c>
      <c r="J183" s="61" t="s">
        <v>12</v>
      </c>
      <c r="K183" s="61" t="s">
        <v>12</v>
      </c>
      <c r="L183" s="61" t="s">
        <v>12</v>
      </c>
      <c r="M183" s="55" t="s">
        <v>12</v>
      </c>
      <c r="N183" s="82" t="s">
        <v>12</v>
      </c>
      <c r="O183" s="82" t="s">
        <v>12</v>
      </c>
      <c r="P183" s="82" t="s">
        <v>12</v>
      </c>
      <c r="Q183" s="82" t="s">
        <v>12</v>
      </c>
      <c r="R183" s="82" t="s">
        <v>12</v>
      </c>
      <c r="S183" s="462">
        <v>454.86944219999998</v>
      </c>
    </row>
    <row r="184" spans="1:19" ht="145" x14ac:dyDescent="0.35">
      <c r="A184" s="59" t="s">
        <v>101</v>
      </c>
      <c r="B184" s="54" t="s">
        <v>20</v>
      </c>
      <c r="C184" s="104" t="s">
        <v>47</v>
      </c>
      <c r="D184" s="54">
        <v>99368</v>
      </c>
      <c r="E184" s="263">
        <v>2</v>
      </c>
      <c r="F184" s="412">
        <v>66.8</v>
      </c>
      <c r="G184" s="61" t="s">
        <v>12</v>
      </c>
      <c r="H184" s="55" t="s">
        <v>12</v>
      </c>
      <c r="I184" s="61" t="s">
        <v>12</v>
      </c>
      <c r="J184" s="61" t="s">
        <v>12</v>
      </c>
      <c r="K184" s="61" t="s">
        <v>12</v>
      </c>
      <c r="L184" s="61">
        <v>118.8751674</v>
      </c>
      <c r="M184" s="55" t="s">
        <v>12</v>
      </c>
      <c r="N184" s="82">
        <v>182.73372839999999</v>
      </c>
      <c r="O184" s="82">
        <v>184.6986072</v>
      </c>
      <c r="P184" s="82">
        <v>204.34739519999999</v>
      </c>
      <c r="Q184" s="82">
        <v>218.10154679999999</v>
      </c>
      <c r="R184" s="82">
        <v>225.961062</v>
      </c>
      <c r="S184" s="462" t="s">
        <v>12</v>
      </c>
    </row>
    <row r="185" spans="1:19" ht="101.5" x14ac:dyDescent="0.35">
      <c r="A185" s="59" t="s">
        <v>101</v>
      </c>
      <c r="B185" s="54" t="s">
        <v>20</v>
      </c>
      <c r="C185" s="104" t="s">
        <v>53</v>
      </c>
      <c r="D185" s="54">
        <v>99451</v>
      </c>
      <c r="E185" s="263"/>
      <c r="F185" s="62" t="s">
        <v>12</v>
      </c>
      <c r="G185" s="61" t="s">
        <v>12</v>
      </c>
      <c r="H185" s="55" t="s">
        <v>12</v>
      </c>
      <c r="I185" s="61" t="s">
        <v>12</v>
      </c>
      <c r="J185" s="61" t="s">
        <v>12</v>
      </c>
      <c r="K185" s="61" t="s">
        <v>12</v>
      </c>
      <c r="L185" s="61" t="s">
        <v>12</v>
      </c>
      <c r="M185" s="55" t="s">
        <v>12</v>
      </c>
      <c r="N185" s="82" t="s">
        <v>12</v>
      </c>
      <c r="O185" s="82" t="s">
        <v>12</v>
      </c>
      <c r="P185" s="82" t="s">
        <v>12</v>
      </c>
      <c r="Q185" s="82" t="s">
        <v>12</v>
      </c>
      <c r="R185" s="82" t="s">
        <v>12</v>
      </c>
      <c r="S185" s="462">
        <v>227.43472109999999</v>
      </c>
    </row>
    <row r="186" spans="1:19" ht="43.5" x14ac:dyDescent="0.35">
      <c r="A186" s="59" t="s">
        <v>101</v>
      </c>
      <c r="B186" s="54" t="s">
        <v>20</v>
      </c>
      <c r="C186" s="104" t="s">
        <v>48</v>
      </c>
      <c r="D186" s="54" t="s">
        <v>49</v>
      </c>
      <c r="E186" s="263"/>
      <c r="F186" s="418">
        <v>33.402939599999996</v>
      </c>
      <c r="G186" s="415">
        <v>41.753674499999995</v>
      </c>
      <c r="H186" s="415">
        <v>48.630750299999995</v>
      </c>
      <c r="I186" s="61" t="s">
        <v>12</v>
      </c>
      <c r="J186" s="61">
        <v>49.121969999999997</v>
      </c>
      <c r="K186" s="61">
        <v>51.578068500000001</v>
      </c>
      <c r="L186" s="61">
        <v>59.437583699999998</v>
      </c>
      <c r="M186" s="414">
        <v>78.595151999999999</v>
      </c>
      <c r="N186" s="463">
        <v>91.366864199999995</v>
      </c>
      <c r="O186" s="82">
        <v>92.349303599999999</v>
      </c>
      <c r="P186" s="463">
        <v>102.1736976</v>
      </c>
      <c r="Q186" s="82">
        <v>109.0507734</v>
      </c>
      <c r="R186" s="463">
        <v>112.980531</v>
      </c>
      <c r="S186" s="462">
        <v>227.43472109999999</v>
      </c>
    </row>
    <row r="187" spans="1:19" ht="29" x14ac:dyDescent="0.35">
      <c r="A187" s="59" t="s">
        <v>101</v>
      </c>
      <c r="B187" s="54" t="s">
        <v>20</v>
      </c>
      <c r="C187" s="104" t="s">
        <v>83</v>
      </c>
      <c r="D187" s="54" t="s">
        <v>84</v>
      </c>
      <c r="E187" s="263"/>
      <c r="F187" s="62" t="s">
        <v>12</v>
      </c>
      <c r="G187" s="414">
        <v>41.753674499999995</v>
      </c>
      <c r="H187" s="414">
        <v>48.630750299999995</v>
      </c>
      <c r="I187" s="61" t="s">
        <v>12</v>
      </c>
      <c r="J187" s="61">
        <v>49.121969999999997</v>
      </c>
      <c r="K187" s="61">
        <v>51.578068500000001</v>
      </c>
      <c r="L187" s="61">
        <v>59.437583699999998</v>
      </c>
      <c r="M187" s="55" t="s">
        <v>12</v>
      </c>
      <c r="N187" s="82">
        <v>91.366864199999995</v>
      </c>
      <c r="O187" s="82">
        <v>92.349303599999999</v>
      </c>
      <c r="P187" s="82">
        <v>102.1736976</v>
      </c>
      <c r="Q187" s="82">
        <v>109.0507734</v>
      </c>
      <c r="R187" s="82">
        <v>112.980531</v>
      </c>
      <c r="S187" s="462">
        <v>227.43472109999999</v>
      </c>
    </row>
    <row r="188" spans="1:19" ht="130.5" x14ac:dyDescent="0.35">
      <c r="A188" s="59" t="s">
        <v>103</v>
      </c>
      <c r="B188" s="54" t="s">
        <v>20</v>
      </c>
      <c r="C188" s="104" t="s">
        <v>21</v>
      </c>
      <c r="D188" s="54">
        <v>90889</v>
      </c>
      <c r="E188" s="263"/>
      <c r="F188" s="62" t="s">
        <v>12</v>
      </c>
      <c r="G188" s="414">
        <v>44.6648055</v>
      </c>
      <c r="H188" s="414">
        <v>52.0213617</v>
      </c>
      <c r="I188" s="61" t="s">
        <v>12</v>
      </c>
      <c r="J188" s="61" t="s">
        <v>12</v>
      </c>
      <c r="K188" s="61" t="s">
        <v>12</v>
      </c>
      <c r="L188" s="61">
        <v>63.5816643</v>
      </c>
      <c r="M188" s="414">
        <v>84.074928</v>
      </c>
      <c r="N188" s="82">
        <v>97.7371038</v>
      </c>
      <c r="O188" s="82">
        <v>98.7880404</v>
      </c>
      <c r="P188" s="82">
        <v>109.2974064</v>
      </c>
      <c r="Q188" s="82" t="s">
        <v>12</v>
      </c>
      <c r="R188" s="82">
        <v>120.857709</v>
      </c>
      <c r="S188" s="462">
        <v>243.2918229</v>
      </c>
    </row>
    <row r="189" spans="1:19" ht="58" x14ac:dyDescent="0.35">
      <c r="A189" s="59" t="s">
        <v>103</v>
      </c>
      <c r="B189" s="54" t="s">
        <v>20</v>
      </c>
      <c r="C189" s="104" t="s">
        <v>24</v>
      </c>
      <c r="D189" s="54">
        <v>96160</v>
      </c>
      <c r="E189" s="263"/>
      <c r="F189" s="412">
        <v>35.7318444</v>
      </c>
      <c r="G189" s="414">
        <v>44.6648055</v>
      </c>
      <c r="H189" s="414">
        <v>52.0213617</v>
      </c>
      <c r="I189" s="61" t="s">
        <v>12</v>
      </c>
      <c r="J189" s="61" t="s">
        <v>12</v>
      </c>
      <c r="K189" s="61" t="s">
        <v>12</v>
      </c>
      <c r="L189" s="61">
        <v>63.5816643</v>
      </c>
      <c r="M189" s="414">
        <v>84.074928</v>
      </c>
      <c r="N189" s="82">
        <v>97.7371038</v>
      </c>
      <c r="O189" s="82">
        <v>98.7880404</v>
      </c>
      <c r="P189" s="82">
        <v>109.2974064</v>
      </c>
      <c r="Q189" s="82" t="s">
        <v>12</v>
      </c>
      <c r="R189" s="82">
        <v>120.857709</v>
      </c>
      <c r="S189" s="462">
        <v>243.2918229</v>
      </c>
    </row>
    <row r="190" spans="1:19" ht="145" x14ac:dyDescent="0.35">
      <c r="A190" s="59" t="s">
        <v>103</v>
      </c>
      <c r="B190" s="54" t="s">
        <v>20</v>
      </c>
      <c r="C190" s="104" t="s">
        <v>46</v>
      </c>
      <c r="D190" s="54">
        <v>99367</v>
      </c>
      <c r="E190" s="263">
        <v>2</v>
      </c>
      <c r="F190" s="62" t="s">
        <v>12</v>
      </c>
      <c r="G190" s="61" t="s">
        <v>12</v>
      </c>
      <c r="H190" s="55" t="s">
        <v>12</v>
      </c>
      <c r="I190" s="61" t="s">
        <v>12</v>
      </c>
      <c r="J190" s="61" t="s">
        <v>12</v>
      </c>
      <c r="K190" s="61" t="s">
        <v>12</v>
      </c>
      <c r="L190" s="61" t="s">
        <v>12</v>
      </c>
      <c r="M190" s="55" t="s">
        <v>12</v>
      </c>
      <c r="N190" s="82" t="s">
        <v>12</v>
      </c>
      <c r="O190" s="82" t="s">
        <v>12</v>
      </c>
      <c r="P190" s="82" t="s">
        <v>12</v>
      </c>
      <c r="Q190" s="82" t="s">
        <v>12</v>
      </c>
      <c r="R190" s="82" t="s">
        <v>12</v>
      </c>
      <c r="S190" s="462">
        <v>486.58</v>
      </c>
    </row>
    <row r="191" spans="1:19" ht="145" x14ac:dyDescent="0.35">
      <c r="A191" s="59" t="s">
        <v>103</v>
      </c>
      <c r="B191" s="54" t="s">
        <v>20</v>
      </c>
      <c r="C191" s="104" t="s">
        <v>47</v>
      </c>
      <c r="D191" s="54">
        <v>99368</v>
      </c>
      <c r="E191" s="263">
        <v>2</v>
      </c>
      <c r="F191" s="412">
        <v>71.459999999999994</v>
      </c>
      <c r="G191" s="61" t="s">
        <v>12</v>
      </c>
      <c r="H191" s="55" t="s">
        <v>12</v>
      </c>
      <c r="I191" s="61" t="s">
        <v>12</v>
      </c>
      <c r="J191" s="61" t="s">
        <v>12</v>
      </c>
      <c r="K191" s="61" t="s">
        <v>12</v>
      </c>
      <c r="L191" s="61">
        <v>127.16</v>
      </c>
      <c r="M191" s="55" t="s">
        <v>12</v>
      </c>
      <c r="N191" s="82">
        <v>195.48</v>
      </c>
      <c r="O191" s="82">
        <v>197.58</v>
      </c>
      <c r="P191" s="82">
        <v>218.6</v>
      </c>
      <c r="Q191" s="82">
        <v>233.3</v>
      </c>
      <c r="R191" s="82">
        <v>241.72</v>
      </c>
      <c r="S191" s="462" t="s">
        <v>12</v>
      </c>
    </row>
    <row r="192" spans="1:19" ht="101.5" x14ac:dyDescent="0.35">
      <c r="A192" s="59" t="s">
        <v>103</v>
      </c>
      <c r="B192" s="54" t="s">
        <v>20</v>
      </c>
      <c r="C192" s="104" t="s">
        <v>53</v>
      </c>
      <c r="D192" s="54">
        <v>99451</v>
      </c>
      <c r="E192" s="263"/>
      <c r="F192" s="62" t="s">
        <v>12</v>
      </c>
      <c r="G192" s="61" t="s">
        <v>12</v>
      </c>
      <c r="H192" s="55" t="s">
        <v>12</v>
      </c>
      <c r="I192" s="61" t="s">
        <v>12</v>
      </c>
      <c r="J192" s="61" t="s">
        <v>12</v>
      </c>
      <c r="K192" s="61" t="s">
        <v>12</v>
      </c>
      <c r="L192" s="61" t="s">
        <v>12</v>
      </c>
      <c r="M192" s="55" t="s">
        <v>12</v>
      </c>
      <c r="N192" s="82" t="s">
        <v>12</v>
      </c>
      <c r="O192" s="82" t="s">
        <v>12</v>
      </c>
      <c r="P192" s="82" t="s">
        <v>12</v>
      </c>
      <c r="Q192" s="82" t="s">
        <v>12</v>
      </c>
      <c r="R192" s="82" t="s">
        <v>12</v>
      </c>
      <c r="S192" s="462">
        <v>243.2918229</v>
      </c>
    </row>
    <row r="193" spans="1:19" ht="29" x14ac:dyDescent="0.35">
      <c r="A193" s="59" t="s">
        <v>103</v>
      </c>
      <c r="B193" s="54" t="s">
        <v>20</v>
      </c>
      <c r="C193" s="104" t="s">
        <v>83</v>
      </c>
      <c r="D193" s="54" t="s">
        <v>84</v>
      </c>
      <c r="E193" s="263"/>
      <c r="F193" s="62" t="s">
        <v>12</v>
      </c>
      <c r="G193" s="414">
        <v>44.6648055</v>
      </c>
      <c r="H193" s="414">
        <v>52.0213617</v>
      </c>
      <c r="I193" s="61" t="s">
        <v>12</v>
      </c>
      <c r="J193" s="61">
        <v>52.54683</v>
      </c>
      <c r="K193" s="61">
        <v>55.1741715</v>
      </c>
      <c r="L193" s="61">
        <v>63.5816643</v>
      </c>
      <c r="M193" s="55" t="s">
        <v>12</v>
      </c>
      <c r="N193" s="82">
        <v>97.7371038</v>
      </c>
      <c r="O193" s="82">
        <v>98.7880404</v>
      </c>
      <c r="P193" s="82">
        <v>109.2974064</v>
      </c>
      <c r="Q193" s="82">
        <v>116.6539626</v>
      </c>
      <c r="R193" s="82">
        <v>120.857709</v>
      </c>
      <c r="S193" s="462">
        <v>243.2918229</v>
      </c>
    </row>
    <row r="194" spans="1:19" ht="43.5" x14ac:dyDescent="0.35">
      <c r="A194" s="63" t="s">
        <v>103</v>
      </c>
      <c r="B194" s="64" t="s">
        <v>20</v>
      </c>
      <c r="C194" s="109" t="s">
        <v>48</v>
      </c>
      <c r="D194" s="64" t="s">
        <v>49</v>
      </c>
      <c r="E194" s="264"/>
      <c r="F194" s="418">
        <v>35.7318444</v>
      </c>
      <c r="G194" s="415">
        <v>44.6648055</v>
      </c>
      <c r="H194" s="415">
        <v>52.0213617</v>
      </c>
      <c r="I194" s="66" t="s">
        <v>12</v>
      </c>
      <c r="J194" s="66">
        <v>52.54683</v>
      </c>
      <c r="K194" s="66">
        <v>55.1741715</v>
      </c>
      <c r="L194" s="66">
        <v>63.5816643</v>
      </c>
      <c r="M194" s="415">
        <v>84.074928</v>
      </c>
      <c r="N194" s="463">
        <v>97.7371038</v>
      </c>
      <c r="O194" s="463">
        <v>98.7880404</v>
      </c>
      <c r="P194" s="463">
        <v>109.2974064</v>
      </c>
      <c r="Q194" s="463">
        <v>116.6539626</v>
      </c>
      <c r="R194" s="463">
        <v>120.857709</v>
      </c>
      <c r="S194" s="465">
        <v>243.2918229</v>
      </c>
    </row>
    <row r="195" spans="1:19" ht="58" x14ac:dyDescent="0.35">
      <c r="A195" s="59" t="s">
        <v>97</v>
      </c>
      <c r="B195" s="54" t="s">
        <v>98</v>
      </c>
      <c r="C195" s="104" t="s">
        <v>99</v>
      </c>
      <c r="D195" s="54" t="s">
        <v>100</v>
      </c>
      <c r="E195" s="263"/>
      <c r="F195" s="62" t="s">
        <v>12</v>
      </c>
      <c r="G195" s="414">
        <v>41.753674499999995</v>
      </c>
      <c r="H195" s="414">
        <v>48.630750299999995</v>
      </c>
      <c r="I195" s="61" t="s">
        <v>12</v>
      </c>
      <c r="J195" s="61">
        <v>49.121969999999997</v>
      </c>
      <c r="K195" s="61">
        <v>51.578068500000001</v>
      </c>
      <c r="L195" s="61">
        <v>59.437583699999998</v>
      </c>
      <c r="M195" s="414">
        <v>78.595151999999999</v>
      </c>
      <c r="N195" s="82">
        <v>91.366864199999995</v>
      </c>
      <c r="O195" s="82">
        <v>92.349303599999999</v>
      </c>
      <c r="P195" s="82">
        <v>102.1736976</v>
      </c>
      <c r="Q195" s="82" t="s">
        <v>12</v>
      </c>
      <c r="R195" s="82">
        <v>112.980531</v>
      </c>
      <c r="S195" s="462">
        <v>227.43472109999999</v>
      </c>
    </row>
    <row r="196" spans="1:19" ht="43.5" x14ac:dyDescent="0.35">
      <c r="A196" s="59" t="s">
        <v>97</v>
      </c>
      <c r="B196" s="54" t="s">
        <v>841</v>
      </c>
      <c r="C196" s="383" t="s">
        <v>843</v>
      </c>
      <c r="D196" s="384" t="s">
        <v>832</v>
      </c>
      <c r="E196" s="263"/>
      <c r="F196" s="412">
        <v>33.402939599999996</v>
      </c>
      <c r="G196" s="414">
        <v>41.753674499999995</v>
      </c>
      <c r="H196" s="414">
        <v>48.630750299999995</v>
      </c>
      <c r="I196" s="61" t="s">
        <v>12</v>
      </c>
      <c r="J196" s="61">
        <v>49.121969999999997</v>
      </c>
      <c r="K196" s="61">
        <v>51.578068500000001</v>
      </c>
      <c r="L196" s="61">
        <v>59.437583699999998</v>
      </c>
      <c r="M196" s="414">
        <v>78.595151999999999</v>
      </c>
      <c r="N196" s="82">
        <v>91.366864199999995</v>
      </c>
      <c r="O196" s="82">
        <v>92.349303599999999</v>
      </c>
      <c r="P196" s="82">
        <v>102.1736976</v>
      </c>
      <c r="Q196" s="82">
        <v>109.0507734</v>
      </c>
      <c r="R196" s="82">
        <v>112.980531</v>
      </c>
      <c r="S196" s="462">
        <v>227.43472109999999</v>
      </c>
    </row>
    <row r="197" spans="1:19" ht="72.5" x14ac:dyDescent="0.35">
      <c r="A197" s="59" t="s">
        <v>97</v>
      </c>
      <c r="B197" s="54" t="s">
        <v>841</v>
      </c>
      <c r="C197" s="383" t="s">
        <v>844</v>
      </c>
      <c r="D197" s="384" t="s">
        <v>832</v>
      </c>
      <c r="E197" s="263">
        <v>4.5</v>
      </c>
      <c r="F197" s="412">
        <v>7.4222222222222216</v>
      </c>
      <c r="G197" s="414">
        <v>9.2777777777777786</v>
      </c>
      <c r="H197" s="414">
        <v>10.806666666666667</v>
      </c>
      <c r="I197" s="61" t="s">
        <v>12</v>
      </c>
      <c r="J197" s="61">
        <v>10.915993333333333</v>
      </c>
      <c r="K197" s="61">
        <v>11.461793</v>
      </c>
      <c r="L197" s="61">
        <v>13.208351933333333</v>
      </c>
      <c r="M197" s="414">
        <v>17.466666666666665</v>
      </c>
      <c r="N197" s="82">
        <v>20.303747599999998</v>
      </c>
      <c r="O197" s="82">
        <v>20.522067466666666</v>
      </c>
      <c r="P197" s="82">
        <v>22.705266133333332</v>
      </c>
      <c r="Q197" s="82">
        <v>24.2335052</v>
      </c>
      <c r="R197" s="82">
        <v>25.106784666666666</v>
      </c>
      <c r="S197" s="462">
        <v>50.541049133333331</v>
      </c>
    </row>
    <row r="198" spans="1:19" ht="58" x14ac:dyDescent="0.35">
      <c r="A198" s="59" t="s">
        <v>102</v>
      </c>
      <c r="B198" s="54" t="s">
        <v>98</v>
      </c>
      <c r="C198" s="104" t="s">
        <v>99</v>
      </c>
      <c r="D198" s="54" t="s">
        <v>100</v>
      </c>
      <c r="E198" s="263"/>
      <c r="F198" s="62" t="s">
        <v>12</v>
      </c>
      <c r="G198" s="414">
        <v>41.753674499999995</v>
      </c>
      <c r="H198" s="414">
        <v>48.630750299999995</v>
      </c>
      <c r="I198" s="61" t="s">
        <v>12</v>
      </c>
      <c r="J198" s="61">
        <v>49.121969999999997</v>
      </c>
      <c r="K198" s="61">
        <v>51.578068500000001</v>
      </c>
      <c r="L198" s="61">
        <v>59.437583699999998</v>
      </c>
      <c r="M198" s="414">
        <v>78.595151999999999</v>
      </c>
      <c r="N198" s="82">
        <v>91.366864199999995</v>
      </c>
      <c r="O198" s="82">
        <v>92.349303599999999</v>
      </c>
      <c r="P198" s="82">
        <v>102.1736976</v>
      </c>
      <c r="Q198" s="82" t="s">
        <v>12</v>
      </c>
      <c r="R198" s="82">
        <v>112.980531</v>
      </c>
      <c r="S198" s="462">
        <v>227.43472109999999</v>
      </c>
    </row>
    <row r="199" spans="1:19" ht="43.5" x14ac:dyDescent="0.35">
      <c r="A199" s="59" t="s">
        <v>102</v>
      </c>
      <c r="B199" s="54" t="s">
        <v>841</v>
      </c>
      <c r="C199" s="383" t="s">
        <v>831</v>
      </c>
      <c r="D199" s="384" t="s">
        <v>832</v>
      </c>
      <c r="E199" s="263"/>
      <c r="F199" s="412">
        <v>33.402939599999996</v>
      </c>
      <c r="G199" s="414">
        <v>41.753674499999995</v>
      </c>
      <c r="H199" s="414">
        <v>48.630750299999995</v>
      </c>
      <c r="I199" s="61" t="s">
        <v>12</v>
      </c>
      <c r="J199" s="61">
        <v>49.121969999999997</v>
      </c>
      <c r="K199" s="61">
        <v>51.578068500000001</v>
      </c>
      <c r="L199" s="61">
        <v>59.437583699999998</v>
      </c>
      <c r="M199" s="414">
        <v>78.595151999999999</v>
      </c>
      <c r="N199" s="82">
        <v>91.366864199999995</v>
      </c>
      <c r="O199" s="82">
        <v>92.349303599999999</v>
      </c>
      <c r="P199" s="82">
        <v>102.1736976</v>
      </c>
      <c r="Q199" s="82">
        <v>109.0507734</v>
      </c>
      <c r="R199" s="82">
        <v>112.980531</v>
      </c>
      <c r="S199" s="462">
        <v>227.43472109999999</v>
      </c>
    </row>
    <row r="200" spans="1:19" ht="72.5" x14ac:dyDescent="0.35">
      <c r="A200" s="59" t="s">
        <v>102</v>
      </c>
      <c r="B200" s="54" t="s">
        <v>841</v>
      </c>
      <c r="C200" s="383" t="s">
        <v>844</v>
      </c>
      <c r="D200" s="384" t="s">
        <v>832</v>
      </c>
      <c r="E200" s="263">
        <v>4.5</v>
      </c>
      <c r="F200" s="412">
        <v>7.4222222222222216</v>
      </c>
      <c r="G200" s="414">
        <v>9.2777777777777786</v>
      </c>
      <c r="H200" s="414">
        <v>10.806666666666667</v>
      </c>
      <c r="I200" s="61" t="s">
        <v>12</v>
      </c>
      <c r="J200" s="61">
        <v>10.915993333333333</v>
      </c>
      <c r="K200" s="61">
        <v>11.461793</v>
      </c>
      <c r="L200" s="61">
        <v>13.208351933333333</v>
      </c>
      <c r="M200" s="414">
        <v>17.466666666666665</v>
      </c>
      <c r="N200" s="82">
        <v>20.303747599999998</v>
      </c>
      <c r="O200" s="82">
        <v>20.522067466666666</v>
      </c>
      <c r="P200" s="82">
        <v>22.705266133333332</v>
      </c>
      <c r="Q200" s="82">
        <v>24.2335052</v>
      </c>
      <c r="R200" s="82">
        <v>25.106784666666666</v>
      </c>
      <c r="S200" s="462">
        <v>50.541049133333331</v>
      </c>
    </row>
    <row r="201" spans="1:19" ht="58" x14ac:dyDescent="0.35">
      <c r="A201" s="59" t="s">
        <v>104</v>
      </c>
      <c r="B201" s="54" t="s">
        <v>98</v>
      </c>
      <c r="C201" s="104" t="s">
        <v>99</v>
      </c>
      <c r="D201" s="54" t="s">
        <v>100</v>
      </c>
      <c r="E201" s="263"/>
      <c r="F201" s="62" t="s">
        <v>12</v>
      </c>
      <c r="G201" s="414">
        <v>44.6648055</v>
      </c>
      <c r="H201" s="414">
        <v>52.0213617</v>
      </c>
      <c r="I201" s="61" t="s">
        <v>12</v>
      </c>
      <c r="J201" s="61">
        <v>52.54683</v>
      </c>
      <c r="K201" s="61">
        <v>55.1741715</v>
      </c>
      <c r="L201" s="61">
        <v>63.5816643</v>
      </c>
      <c r="M201" s="414">
        <v>84.074928</v>
      </c>
      <c r="N201" s="82">
        <v>97.7371038</v>
      </c>
      <c r="O201" s="82">
        <v>98.7880404</v>
      </c>
      <c r="P201" s="82">
        <v>109.2974064</v>
      </c>
      <c r="Q201" s="82" t="s">
        <v>12</v>
      </c>
      <c r="R201" s="82">
        <v>120.857709</v>
      </c>
      <c r="S201" s="462">
        <v>243.2918229</v>
      </c>
    </row>
    <row r="202" spans="1:19" ht="43.5" x14ac:dyDescent="0.35">
      <c r="A202" s="382" t="s">
        <v>104</v>
      </c>
      <c r="B202" s="54" t="s">
        <v>841</v>
      </c>
      <c r="C202" s="383" t="s">
        <v>831</v>
      </c>
      <c r="D202" s="384" t="s">
        <v>832</v>
      </c>
      <c r="E202" s="263"/>
      <c r="F202" s="412">
        <v>35.7318444</v>
      </c>
      <c r="G202" s="414">
        <v>44.6648055</v>
      </c>
      <c r="H202" s="414">
        <v>52.0213617</v>
      </c>
      <c r="I202" s="61" t="s">
        <v>12</v>
      </c>
      <c r="J202" s="61">
        <v>52.54683</v>
      </c>
      <c r="K202" s="61">
        <v>55.1741715</v>
      </c>
      <c r="L202" s="61">
        <v>63.5816643</v>
      </c>
      <c r="M202" s="414">
        <v>84.074928</v>
      </c>
      <c r="N202" s="82">
        <v>97.7371038</v>
      </c>
      <c r="O202" s="82">
        <v>98.7880404</v>
      </c>
      <c r="P202" s="82">
        <v>109.2974064</v>
      </c>
      <c r="Q202" s="82">
        <v>116.6539626</v>
      </c>
      <c r="R202" s="82">
        <v>120.857709</v>
      </c>
      <c r="S202" s="462">
        <v>243.2918229</v>
      </c>
    </row>
    <row r="203" spans="1:19" ht="72.5" x14ac:dyDescent="0.35">
      <c r="A203" s="237" t="s">
        <v>104</v>
      </c>
      <c r="B203" s="64" t="s">
        <v>841</v>
      </c>
      <c r="C203" s="385" t="s">
        <v>844</v>
      </c>
      <c r="D203" s="386" t="s">
        <v>832</v>
      </c>
      <c r="E203" s="264">
        <v>4.5</v>
      </c>
      <c r="F203" s="418">
        <v>7.9399999999999995</v>
      </c>
      <c r="G203" s="415">
        <v>9.9244444444444433</v>
      </c>
      <c r="H203" s="415">
        <v>11.56</v>
      </c>
      <c r="I203" s="66" t="s">
        <v>12</v>
      </c>
      <c r="J203" s="66">
        <v>11.677073333333333</v>
      </c>
      <c r="K203" s="66">
        <v>12.260927000000001</v>
      </c>
      <c r="L203" s="66">
        <v>14.129258733333334</v>
      </c>
      <c r="M203" s="415">
        <v>18.682222222222222</v>
      </c>
      <c r="N203" s="463">
        <v>21.719356399999999</v>
      </c>
      <c r="O203" s="463">
        <v>21.952897866666667</v>
      </c>
      <c r="P203" s="463">
        <v>24.288312533333333</v>
      </c>
      <c r="Q203" s="463">
        <v>25.923102799999999</v>
      </c>
      <c r="R203" s="463">
        <v>26.857268666666666</v>
      </c>
      <c r="S203" s="465">
        <v>54.06484953333333</v>
      </c>
    </row>
  </sheetData>
  <sheetProtection algorithmName="SHA-512" hashValue="V3TnTb2hlM4SIYLRI+hS/HwAoO9mnfCySlfUbUD4Oih66o9y9v3rZ6EIAbUw6Dic9VUeG4kvM2QtJukO2n5byA==" saltValue="UtnSdg/ZqUTgocCJdw40TQ==" spinCount="100000" sheet="1" sort="0" autoFilter="0"/>
  <mergeCells count="1">
    <mergeCell ref="A1:S1"/>
  </mergeCells>
  <phoneticPr fontId="11" type="noConversion"/>
  <pageMargins left="0.25" right="0.25" top="0.75" bottom="0.75" header="0.3" footer="0.3"/>
  <pageSetup scale="57" fitToHeight="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BFE83-8D82-4CD6-BB2E-36E960D977AD}">
  <sheetPr>
    <tabColor rgb="FF7030A0"/>
    <pageSetUpPr fitToPage="1"/>
  </sheetPr>
  <dimension ref="A1:S38"/>
  <sheetViews>
    <sheetView zoomScale="85" zoomScaleNormal="85" workbookViewId="0">
      <selection activeCell="F8" sqref="F7:F8"/>
    </sheetView>
  </sheetViews>
  <sheetFormatPr defaultColWidth="8.7265625" defaultRowHeight="14.5" x14ac:dyDescent="0.35"/>
  <cols>
    <col min="1" max="1" width="16.453125" style="2" bestFit="1" customWidth="1"/>
    <col min="2" max="2" width="20.54296875" style="2" customWidth="1"/>
    <col min="3" max="3" width="20.54296875" style="107" customWidth="1"/>
    <col min="4" max="4" width="9.81640625" style="2" bestFit="1" customWidth="1"/>
    <col min="5" max="5" width="9.90625" style="2" hidden="1" customWidth="1"/>
    <col min="6" max="6" width="16.36328125" style="2" customWidth="1"/>
    <col min="7" max="17" width="16.54296875" style="2" customWidth="1"/>
    <col min="18" max="18" width="16.36328125" style="2" customWidth="1"/>
    <col min="19" max="19" width="16.54296875" style="2" customWidth="1"/>
    <col min="20" max="16384" width="8.7265625" style="2"/>
  </cols>
  <sheetData>
    <row r="1" spans="1:19" ht="28.5" customHeight="1" x14ac:dyDescent="0.65">
      <c r="A1" s="491" t="s">
        <v>135</v>
      </c>
      <c r="B1" s="491"/>
      <c r="C1" s="491"/>
      <c r="D1" s="491"/>
      <c r="E1" s="491"/>
      <c r="F1" s="491"/>
      <c r="G1" s="491"/>
      <c r="H1" s="491"/>
      <c r="I1" s="491"/>
      <c r="J1" s="491"/>
      <c r="K1" s="491"/>
      <c r="L1" s="491"/>
      <c r="M1" s="491"/>
      <c r="N1" s="491"/>
      <c r="O1" s="491"/>
      <c r="P1" s="491"/>
      <c r="Q1" s="491"/>
      <c r="R1" s="491"/>
      <c r="S1" s="491"/>
    </row>
    <row r="2" spans="1:19" s="24" customFormat="1" ht="101.5" x14ac:dyDescent="0.35">
      <c r="A2" s="73" t="s">
        <v>0</v>
      </c>
      <c r="B2" s="74" t="s">
        <v>1</v>
      </c>
      <c r="C2" s="74" t="s">
        <v>2</v>
      </c>
      <c r="D2" s="74" t="s">
        <v>3</v>
      </c>
      <c r="E2" s="74" t="s">
        <v>777</v>
      </c>
      <c r="F2" s="420" t="s">
        <v>1109</v>
      </c>
      <c r="G2" s="419" t="s">
        <v>1128</v>
      </c>
      <c r="H2" s="419" t="s">
        <v>1126</v>
      </c>
      <c r="I2" s="74" t="s">
        <v>4</v>
      </c>
      <c r="J2" s="74" t="s">
        <v>5</v>
      </c>
      <c r="K2" s="74" t="s">
        <v>6</v>
      </c>
      <c r="L2" s="58" t="s">
        <v>1110</v>
      </c>
      <c r="M2" s="419" t="s">
        <v>1130</v>
      </c>
      <c r="N2" s="58" t="s">
        <v>1111</v>
      </c>
      <c r="O2" s="74" t="s">
        <v>1112</v>
      </c>
      <c r="P2" s="74" t="s">
        <v>1113</v>
      </c>
      <c r="Q2" s="74" t="s">
        <v>1114</v>
      </c>
      <c r="R2" s="74" t="s">
        <v>1115</v>
      </c>
      <c r="S2" s="75" t="s">
        <v>1123</v>
      </c>
    </row>
    <row r="3" spans="1:19" x14ac:dyDescent="0.35">
      <c r="A3" s="59" t="s">
        <v>136</v>
      </c>
      <c r="B3" s="54" t="s">
        <v>10</v>
      </c>
      <c r="C3" s="106" t="s">
        <v>11</v>
      </c>
      <c r="D3" s="54">
        <v>90785</v>
      </c>
      <c r="E3" s="54">
        <v>1</v>
      </c>
      <c r="F3" s="412">
        <v>16.5</v>
      </c>
      <c r="G3" s="412">
        <v>16.5</v>
      </c>
      <c r="H3" s="412">
        <v>16.5</v>
      </c>
      <c r="I3" s="82" t="s">
        <v>12</v>
      </c>
      <c r="J3" s="462">
        <v>16.5</v>
      </c>
      <c r="K3" s="462">
        <v>16.5</v>
      </c>
      <c r="L3" s="462">
        <v>16.5</v>
      </c>
      <c r="M3" s="412">
        <v>16.5</v>
      </c>
      <c r="N3" s="462">
        <v>16.5</v>
      </c>
      <c r="O3" s="462">
        <v>16.5</v>
      </c>
      <c r="P3" s="462">
        <v>16.5</v>
      </c>
      <c r="Q3" s="462">
        <v>16.5</v>
      </c>
      <c r="R3" s="462">
        <v>16.5</v>
      </c>
      <c r="S3" s="462">
        <v>16.5</v>
      </c>
    </row>
    <row r="4" spans="1:19" ht="29" x14ac:dyDescent="0.35">
      <c r="A4" s="59" t="s">
        <v>136</v>
      </c>
      <c r="B4" s="54" t="s">
        <v>13</v>
      </c>
      <c r="C4" s="106" t="s">
        <v>14</v>
      </c>
      <c r="D4" s="54">
        <v>90791</v>
      </c>
      <c r="E4" s="54"/>
      <c r="F4" s="61" t="s">
        <v>12</v>
      </c>
      <c r="G4" s="61" t="s">
        <v>12</v>
      </c>
      <c r="H4" s="61" t="s">
        <v>12</v>
      </c>
      <c r="I4" s="82" t="s">
        <v>12</v>
      </c>
      <c r="J4" s="82" t="s">
        <v>12</v>
      </c>
      <c r="K4" s="82" t="s">
        <v>12</v>
      </c>
      <c r="L4" s="82">
        <v>59.437583699999998</v>
      </c>
      <c r="M4" s="61" t="s">
        <v>12</v>
      </c>
      <c r="N4" s="82">
        <v>91.366864199999995</v>
      </c>
      <c r="O4" s="82" t="s">
        <v>12</v>
      </c>
      <c r="P4" s="82">
        <v>102.1736976</v>
      </c>
      <c r="Q4" s="82" t="s">
        <v>12</v>
      </c>
      <c r="R4" s="82">
        <v>112.980531</v>
      </c>
      <c r="S4" s="462">
        <v>227.43472109999999</v>
      </c>
    </row>
    <row r="5" spans="1:19" ht="58" x14ac:dyDescent="0.35">
      <c r="A5" s="59" t="s">
        <v>136</v>
      </c>
      <c r="B5" s="54" t="s">
        <v>13</v>
      </c>
      <c r="C5" s="106" t="s">
        <v>15</v>
      </c>
      <c r="D5" s="54">
        <v>90792</v>
      </c>
      <c r="E5" s="54"/>
      <c r="F5" s="61" t="s">
        <v>12</v>
      </c>
      <c r="G5" s="61" t="s">
        <v>12</v>
      </c>
      <c r="H5" s="61" t="s">
        <v>12</v>
      </c>
      <c r="I5" s="82" t="s">
        <v>12</v>
      </c>
      <c r="J5" s="82" t="s">
        <v>12</v>
      </c>
      <c r="K5" s="82" t="s">
        <v>12</v>
      </c>
      <c r="L5" s="82" t="s">
        <v>12</v>
      </c>
      <c r="M5" s="61" t="s">
        <v>12</v>
      </c>
      <c r="N5" s="82" t="s">
        <v>12</v>
      </c>
      <c r="O5" s="82" t="s">
        <v>12</v>
      </c>
      <c r="P5" s="82">
        <v>102.1736976</v>
      </c>
      <c r="Q5" s="82" t="s">
        <v>12</v>
      </c>
      <c r="R5" s="82">
        <v>112.980531</v>
      </c>
      <c r="S5" s="462">
        <v>227.43472109999999</v>
      </c>
    </row>
    <row r="6" spans="1:19" ht="43.5" x14ac:dyDescent="0.35">
      <c r="A6" s="59" t="s">
        <v>136</v>
      </c>
      <c r="B6" s="54" t="s">
        <v>16</v>
      </c>
      <c r="C6" s="106" t="s">
        <v>999</v>
      </c>
      <c r="D6" s="54">
        <v>90846</v>
      </c>
      <c r="E6" s="54">
        <v>3</v>
      </c>
      <c r="F6" s="61" t="s">
        <v>12</v>
      </c>
      <c r="G6" s="61" t="s">
        <v>12</v>
      </c>
      <c r="H6" s="61" t="s">
        <v>12</v>
      </c>
      <c r="I6" s="82" t="s">
        <v>12</v>
      </c>
      <c r="J6" s="82" t="s">
        <v>12</v>
      </c>
      <c r="K6" s="82" t="s">
        <v>12</v>
      </c>
      <c r="L6" s="82">
        <v>178.31275109999999</v>
      </c>
      <c r="M6" s="61" t="s">
        <v>12</v>
      </c>
      <c r="N6" s="82">
        <v>274.10059259999997</v>
      </c>
      <c r="O6" s="82" t="s">
        <v>12</v>
      </c>
      <c r="P6" s="82">
        <v>306.52109280000002</v>
      </c>
      <c r="Q6" s="82" t="s">
        <v>12</v>
      </c>
      <c r="R6" s="82">
        <v>338.94159300000001</v>
      </c>
      <c r="S6" s="462">
        <v>682.30416330000003</v>
      </c>
    </row>
    <row r="7" spans="1:19" ht="72.5" x14ac:dyDescent="0.35">
      <c r="A7" s="59" t="s">
        <v>136</v>
      </c>
      <c r="B7" s="54" t="s">
        <v>16</v>
      </c>
      <c r="C7" s="106" t="s">
        <v>1001</v>
      </c>
      <c r="D7" s="54">
        <v>90847</v>
      </c>
      <c r="E7" s="54">
        <v>3</v>
      </c>
      <c r="F7" s="61" t="s">
        <v>12</v>
      </c>
      <c r="G7" s="61" t="s">
        <v>12</v>
      </c>
      <c r="H7" s="61" t="s">
        <v>12</v>
      </c>
      <c r="I7" s="82" t="s">
        <v>12</v>
      </c>
      <c r="J7" s="82" t="s">
        <v>12</v>
      </c>
      <c r="K7" s="82" t="s">
        <v>12</v>
      </c>
      <c r="L7" s="82">
        <v>178.31275109999999</v>
      </c>
      <c r="M7" s="61" t="s">
        <v>12</v>
      </c>
      <c r="N7" s="82">
        <v>274.10059259999997</v>
      </c>
      <c r="O7" s="82" t="s">
        <v>12</v>
      </c>
      <c r="P7" s="82">
        <v>306.52109280000002</v>
      </c>
      <c r="Q7" s="82" t="s">
        <v>12</v>
      </c>
      <c r="R7" s="82">
        <v>338.94159300000001</v>
      </c>
      <c r="S7" s="462">
        <v>682.30416330000003</v>
      </c>
    </row>
    <row r="8" spans="1:19" ht="43.5" x14ac:dyDescent="0.35">
      <c r="A8" s="59" t="s">
        <v>136</v>
      </c>
      <c r="B8" s="54" t="s">
        <v>16</v>
      </c>
      <c r="C8" s="106" t="s">
        <v>17</v>
      </c>
      <c r="D8" s="54">
        <v>90849</v>
      </c>
      <c r="E8" s="54"/>
      <c r="F8" s="61" t="s">
        <v>12</v>
      </c>
      <c r="G8" s="61" t="s">
        <v>12</v>
      </c>
      <c r="H8" s="61" t="s">
        <v>12</v>
      </c>
      <c r="I8" s="82" t="s">
        <v>12</v>
      </c>
      <c r="J8" s="82" t="s">
        <v>12</v>
      </c>
      <c r="K8" s="82" t="s">
        <v>12</v>
      </c>
      <c r="L8" s="82">
        <f>59.4375837/4.5</f>
        <v>13.208351933333333</v>
      </c>
      <c r="M8" s="61" t="s">
        <v>12</v>
      </c>
      <c r="N8" s="82">
        <f>91.3668642/4.5</f>
        <v>20.303747599999998</v>
      </c>
      <c r="O8" s="82" t="s">
        <v>12</v>
      </c>
      <c r="P8" s="82">
        <f>102.1736976/4.5</f>
        <v>22.705266133333332</v>
      </c>
      <c r="Q8" s="82" t="s">
        <v>12</v>
      </c>
      <c r="R8" s="82">
        <f>112.980531/4.5</f>
        <v>25.106784666666666</v>
      </c>
      <c r="S8" s="462">
        <f>227.4347211/4.5</f>
        <v>50.541049133333331</v>
      </c>
    </row>
    <row r="9" spans="1:19" ht="130.5" x14ac:dyDescent="0.35">
      <c r="A9" s="59" t="s">
        <v>136</v>
      </c>
      <c r="B9" s="54" t="s">
        <v>13</v>
      </c>
      <c r="C9" s="106" t="s">
        <v>18</v>
      </c>
      <c r="D9" s="54">
        <v>90885</v>
      </c>
      <c r="E9" s="54"/>
      <c r="F9" s="61" t="s">
        <v>12</v>
      </c>
      <c r="G9" s="61" t="s">
        <v>12</v>
      </c>
      <c r="H9" s="61" t="s">
        <v>12</v>
      </c>
      <c r="I9" s="82" t="s">
        <v>12</v>
      </c>
      <c r="J9" s="82" t="s">
        <v>12</v>
      </c>
      <c r="K9" s="82" t="s">
        <v>12</v>
      </c>
      <c r="L9" s="82">
        <v>59.437583699999998</v>
      </c>
      <c r="M9" s="61" t="s">
        <v>12</v>
      </c>
      <c r="N9" s="82">
        <v>91.366864199999995</v>
      </c>
      <c r="O9" s="82" t="s">
        <v>12</v>
      </c>
      <c r="P9" s="82">
        <v>102.1736976</v>
      </c>
      <c r="Q9" s="82" t="s">
        <v>12</v>
      </c>
      <c r="R9" s="82">
        <v>112.980531</v>
      </c>
      <c r="S9" s="462">
        <v>227.43472109999999</v>
      </c>
    </row>
    <row r="10" spans="1:19" ht="101.5" x14ac:dyDescent="0.35">
      <c r="A10" s="59" t="s">
        <v>136</v>
      </c>
      <c r="B10" s="54" t="s">
        <v>10</v>
      </c>
      <c r="C10" s="106" t="s">
        <v>19</v>
      </c>
      <c r="D10" s="54">
        <v>90887</v>
      </c>
      <c r="E10" s="54"/>
      <c r="F10" s="61" t="s">
        <v>12</v>
      </c>
      <c r="G10" s="61" t="s">
        <v>12</v>
      </c>
      <c r="H10" s="61" t="s">
        <v>12</v>
      </c>
      <c r="I10" s="82" t="s">
        <v>12</v>
      </c>
      <c r="J10" s="82" t="s">
        <v>12</v>
      </c>
      <c r="K10" s="82" t="s">
        <v>12</v>
      </c>
      <c r="L10" s="82">
        <v>59.437583699999998</v>
      </c>
      <c r="M10" s="414">
        <v>78.595151999999999</v>
      </c>
      <c r="N10" s="82">
        <v>91.366864199999995</v>
      </c>
      <c r="O10" s="82">
        <v>92.349303599999999</v>
      </c>
      <c r="P10" s="82">
        <v>102.1736976</v>
      </c>
      <c r="Q10" s="82">
        <v>109.0507734</v>
      </c>
      <c r="R10" s="82">
        <v>112.980531</v>
      </c>
      <c r="S10" s="462">
        <v>227.43472109999999</v>
      </c>
    </row>
    <row r="11" spans="1:19" ht="29" x14ac:dyDescent="0.35">
      <c r="A11" s="59" t="s">
        <v>136</v>
      </c>
      <c r="B11" s="54" t="s">
        <v>13</v>
      </c>
      <c r="C11" s="106" t="s">
        <v>22</v>
      </c>
      <c r="D11" s="54">
        <v>96130</v>
      </c>
      <c r="E11" s="54">
        <v>4</v>
      </c>
      <c r="F11" s="61" t="s">
        <v>12</v>
      </c>
      <c r="G11" s="61" t="s">
        <v>12</v>
      </c>
      <c r="H11" s="61" t="s">
        <v>12</v>
      </c>
      <c r="I11" s="82" t="s">
        <v>12</v>
      </c>
      <c r="J11" s="82" t="s">
        <v>12</v>
      </c>
      <c r="K11" s="82" t="s">
        <v>12</v>
      </c>
      <c r="L11" s="82" t="s">
        <v>12</v>
      </c>
      <c r="M11" s="61" t="s">
        <v>12</v>
      </c>
      <c r="N11" s="82">
        <v>365.46745679999998</v>
      </c>
      <c r="O11" s="82" t="s">
        <v>12</v>
      </c>
      <c r="P11" s="82">
        <v>408.69479039999999</v>
      </c>
      <c r="Q11" s="82" t="s">
        <v>12</v>
      </c>
      <c r="R11" s="82">
        <v>451.922124</v>
      </c>
      <c r="S11" s="462">
        <v>909.73888439999996</v>
      </c>
    </row>
    <row r="12" spans="1:19" ht="43.5" x14ac:dyDescent="0.35">
      <c r="A12" s="59" t="s">
        <v>136</v>
      </c>
      <c r="B12" s="54" t="s">
        <v>13</v>
      </c>
      <c r="C12" s="106" t="s">
        <v>23</v>
      </c>
      <c r="D12" s="54">
        <v>96131</v>
      </c>
      <c r="E12" s="54">
        <v>4</v>
      </c>
      <c r="F12" s="61" t="s">
        <v>12</v>
      </c>
      <c r="G12" s="61" t="s">
        <v>12</v>
      </c>
      <c r="H12" s="61" t="s">
        <v>12</v>
      </c>
      <c r="I12" s="82" t="s">
        <v>12</v>
      </c>
      <c r="J12" s="82" t="s">
        <v>12</v>
      </c>
      <c r="K12" s="82" t="s">
        <v>12</v>
      </c>
      <c r="L12" s="82" t="s">
        <v>12</v>
      </c>
      <c r="M12" s="61" t="s">
        <v>12</v>
      </c>
      <c r="N12" s="82">
        <v>365.46745679999998</v>
      </c>
      <c r="O12" s="82" t="s">
        <v>12</v>
      </c>
      <c r="P12" s="82">
        <v>408.69479039999999</v>
      </c>
      <c r="Q12" s="82" t="s">
        <v>12</v>
      </c>
      <c r="R12" s="82">
        <v>451.922124</v>
      </c>
      <c r="S12" s="462">
        <v>909.73888439999996</v>
      </c>
    </row>
    <row r="13" spans="1:19" ht="101.5" x14ac:dyDescent="0.35">
      <c r="A13" s="59" t="s">
        <v>136</v>
      </c>
      <c r="B13" s="54" t="s">
        <v>749</v>
      </c>
      <c r="C13" s="106" t="s">
        <v>55</v>
      </c>
      <c r="D13" s="54" t="s">
        <v>56</v>
      </c>
      <c r="E13" s="61" t="s">
        <v>12</v>
      </c>
      <c r="F13" s="438">
        <v>33.402939599999996</v>
      </c>
      <c r="G13" s="437">
        <v>41.753674499999995</v>
      </c>
      <c r="H13" s="212" t="s">
        <v>12</v>
      </c>
      <c r="I13" s="467" t="s">
        <v>12</v>
      </c>
      <c r="J13" s="467">
        <f>10.9155555555556*4.5</f>
        <v>49.120000000000196</v>
      </c>
      <c r="K13" s="467">
        <f>11.4622222222222*4.5</f>
        <v>51.579999999999899</v>
      </c>
      <c r="L13" s="468">
        <f>13.2088888888889*4.5</f>
        <v>59.440000000000055</v>
      </c>
      <c r="M13" s="437">
        <v>78.595151999999999</v>
      </c>
      <c r="N13" s="468">
        <f>20.3044444444444*4.5</f>
        <v>91.369999999999806</v>
      </c>
      <c r="O13" s="467">
        <f>20.5222222222222*4.5</f>
        <v>92.349999999999909</v>
      </c>
      <c r="P13" s="468">
        <f>22.7052661333333*4.5</f>
        <v>102.17369759999985</v>
      </c>
      <c r="Q13" s="467">
        <f>24.2333333333333*4.5</f>
        <v>109.04999999999984</v>
      </c>
      <c r="R13" s="468">
        <f>25.1067846666667*4.5</f>
        <v>112.98053100000016</v>
      </c>
      <c r="S13" s="462">
        <f>50.5410491333333*4.5</f>
        <v>227.43472109999988</v>
      </c>
    </row>
    <row r="14" spans="1:19" ht="130.5" x14ac:dyDescent="0.35">
      <c r="A14" s="59" t="s">
        <v>136</v>
      </c>
      <c r="B14" s="54" t="s">
        <v>749</v>
      </c>
      <c r="C14" s="106" t="s">
        <v>968</v>
      </c>
      <c r="D14" s="54" t="s">
        <v>56</v>
      </c>
      <c r="E14" s="54">
        <v>1</v>
      </c>
      <c r="F14" s="412">
        <v>7.4222222222222216</v>
      </c>
      <c r="G14" s="414">
        <v>9.2777777777777786</v>
      </c>
      <c r="H14" s="61" t="s">
        <v>12</v>
      </c>
      <c r="I14" s="82" t="s">
        <v>12</v>
      </c>
      <c r="J14" s="82">
        <f>49.12/4.5</f>
        <v>10.915555555555555</v>
      </c>
      <c r="K14" s="82">
        <f>51.58/4.5</f>
        <v>11.462222222222222</v>
      </c>
      <c r="L14" s="82">
        <f>59.44/4.5</f>
        <v>13.208888888888888</v>
      </c>
      <c r="M14" s="414">
        <v>17.466666666666665</v>
      </c>
      <c r="N14" s="82">
        <f>91.37/4.5</f>
        <v>20.304444444444446</v>
      </c>
      <c r="O14" s="82">
        <f>92.35/4.5</f>
        <v>20.522222222222222</v>
      </c>
      <c r="P14" s="82">
        <f>102.1736976/4.5</f>
        <v>22.705266133333332</v>
      </c>
      <c r="Q14" s="82">
        <f>109.05/4.5</f>
        <v>24.233333333333334</v>
      </c>
      <c r="R14" s="82">
        <f>112.980531/4.5</f>
        <v>25.106784666666666</v>
      </c>
      <c r="S14" s="462">
        <f>227.4347211/4.5</f>
        <v>50.541049133333331</v>
      </c>
    </row>
    <row r="15" spans="1:19" ht="130.5" x14ac:dyDescent="0.35">
      <c r="A15" s="59" t="s">
        <v>136</v>
      </c>
      <c r="B15" s="54" t="s">
        <v>13</v>
      </c>
      <c r="C15" s="104" t="s">
        <v>1017</v>
      </c>
      <c r="D15" s="54" t="s">
        <v>58</v>
      </c>
      <c r="E15" s="54"/>
      <c r="F15" s="412">
        <v>33.402939599999996</v>
      </c>
      <c r="G15" s="414">
        <v>41.753674499999995</v>
      </c>
      <c r="H15" s="414">
        <v>48.630750299999995</v>
      </c>
      <c r="I15" s="82" t="s">
        <v>12</v>
      </c>
      <c r="J15" s="82">
        <v>49.121969999999997</v>
      </c>
      <c r="K15" s="82">
        <v>51.578068500000001</v>
      </c>
      <c r="L15" s="82">
        <v>59.437583699999998</v>
      </c>
      <c r="M15" s="414">
        <v>78.595151999999999</v>
      </c>
      <c r="N15" s="82">
        <v>91.366864199999995</v>
      </c>
      <c r="O15" s="82">
        <v>92.349303599999999</v>
      </c>
      <c r="P15" s="82">
        <v>102.1736976</v>
      </c>
      <c r="Q15" s="82">
        <v>109.0507734</v>
      </c>
      <c r="R15" s="82">
        <v>112.980531</v>
      </c>
      <c r="S15" s="462">
        <v>227.43472109999999</v>
      </c>
    </row>
    <row r="16" spans="1:19" ht="43.5" x14ac:dyDescent="0.35">
      <c r="A16" s="59" t="s">
        <v>136</v>
      </c>
      <c r="B16" s="54" t="s">
        <v>59</v>
      </c>
      <c r="C16" s="106" t="s">
        <v>60</v>
      </c>
      <c r="D16" s="54" t="s">
        <v>61</v>
      </c>
      <c r="E16" s="54"/>
      <c r="F16" s="61" t="s">
        <v>12</v>
      </c>
      <c r="G16" s="61" t="s">
        <v>12</v>
      </c>
      <c r="H16" s="61" t="s">
        <v>12</v>
      </c>
      <c r="I16" s="82" t="s">
        <v>12</v>
      </c>
      <c r="J16" s="82">
        <v>49.121969999999997</v>
      </c>
      <c r="K16" s="82">
        <v>51.578068500000001</v>
      </c>
      <c r="L16" s="82">
        <v>59.437583699999998</v>
      </c>
      <c r="M16" s="414">
        <v>78.595151999999999</v>
      </c>
      <c r="N16" s="82">
        <v>91.366864199999995</v>
      </c>
      <c r="O16" s="82">
        <v>92.349303599999999</v>
      </c>
      <c r="P16" s="82">
        <v>102.1736976</v>
      </c>
      <c r="Q16" s="82" t="s">
        <v>12</v>
      </c>
      <c r="R16" s="82">
        <v>112.980531</v>
      </c>
      <c r="S16" s="462">
        <v>227.43472109999999</v>
      </c>
    </row>
    <row r="17" spans="1:19" ht="58" x14ac:dyDescent="0.35">
      <c r="A17" s="59" t="s">
        <v>136</v>
      </c>
      <c r="B17" s="54" t="s">
        <v>62</v>
      </c>
      <c r="C17" s="106" t="s">
        <v>63</v>
      </c>
      <c r="D17" s="54" t="s">
        <v>64</v>
      </c>
      <c r="E17" s="54">
        <v>4.5</v>
      </c>
      <c r="F17" s="61" t="s">
        <v>12</v>
      </c>
      <c r="G17" s="61" t="s">
        <v>12</v>
      </c>
      <c r="H17" s="61" t="s">
        <v>12</v>
      </c>
      <c r="I17" s="82" t="s">
        <v>12</v>
      </c>
      <c r="J17" s="82">
        <f>49.12197/Table34[[#This Row],[Units]]</f>
        <v>10.915993333333333</v>
      </c>
      <c r="K17" s="82">
        <f>51.5780685/Table34[[#This Row],[Units]]</f>
        <v>11.461793</v>
      </c>
      <c r="L17" s="82">
        <f>59.4375837/Table34[[#This Row],[Units]]</f>
        <v>13.208351933333333</v>
      </c>
      <c r="M17" s="414">
        <v>17.466666666666665</v>
      </c>
      <c r="N17" s="82">
        <f>91.3668642/Table34[[#This Row],[Units]]</f>
        <v>20.303747599999998</v>
      </c>
      <c r="O17" s="82">
        <f>92.3493036/Table34[[#This Row],[Units]]</f>
        <v>20.522067466666666</v>
      </c>
      <c r="P17" s="82">
        <f>102.1736976/Table34[[#This Row],[Units]]</f>
        <v>22.705266133333332</v>
      </c>
      <c r="Q17" s="82" t="s">
        <v>12</v>
      </c>
      <c r="R17" s="82">
        <f>112.980531/Table34[[#This Row],[Units]]</f>
        <v>25.106784666666666</v>
      </c>
      <c r="S17" s="462">
        <f>227.4347211/Table34[[#This Row],[Units]]</f>
        <v>50.541049133333331</v>
      </c>
    </row>
    <row r="18" spans="1:19" ht="58" x14ac:dyDescent="0.35">
      <c r="A18" s="59" t="s">
        <v>136</v>
      </c>
      <c r="B18" s="54" t="s">
        <v>65</v>
      </c>
      <c r="C18" s="106" t="s">
        <v>66</v>
      </c>
      <c r="D18" s="54" t="s">
        <v>67</v>
      </c>
      <c r="E18" s="54"/>
      <c r="F18" s="61" t="s">
        <v>12</v>
      </c>
      <c r="G18" s="414">
        <v>41.753674499999995</v>
      </c>
      <c r="H18" s="414">
        <v>48.630750299999995</v>
      </c>
      <c r="I18" s="82" t="s">
        <v>12</v>
      </c>
      <c r="J18" s="82">
        <v>49.121969999999997</v>
      </c>
      <c r="K18" s="82">
        <v>51.578068500000001</v>
      </c>
      <c r="L18" s="82">
        <v>59.437583699999998</v>
      </c>
      <c r="M18" s="414">
        <v>78.595151999999999</v>
      </c>
      <c r="N18" s="82">
        <v>91.366864199999995</v>
      </c>
      <c r="O18" s="82">
        <v>92.349303599999999</v>
      </c>
      <c r="P18" s="82">
        <v>102.1736976</v>
      </c>
      <c r="Q18" s="82" t="s">
        <v>12</v>
      </c>
      <c r="R18" s="82">
        <v>112.980531</v>
      </c>
      <c r="S18" s="462">
        <v>227.43472109999999</v>
      </c>
    </row>
    <row r="19" spans="1:19" ht="101.5" x14ac:dyDescent="0.35">
      <c r="A19" s="59" t="s">
        <v>136</v>
      </c>
      <c r="B19" s="54" t="s">
        <v>68</v>
      </c>
      <c r="C19" s="106" t="s">
        <v>69</v>
      </c>
      <c r="D19" s="54" t="s">
        <v>70</v>
      </c>
      <c r="E19" s="54"/>
      <c r="F19" s="61" t="s">
        <v>12</v>
      </c>
      <c r="G19" s="61" t="s">
        <v>12</v>
      </c>
      <c r="H19" s="61" t="s">
        <v>12</v>
      </c>
      <c r="I19" s="82">
        <f>46.6658715/4.5</f>
        <v>10.370193666666667</v>
      </c>
      <c r="J19" s="82" t="s">
        <v>12</v>
      </c>
      <c r="K19" s="82" t="s">
        <v>12</v>
      </c>
      <c r="L19" s="82" t="s">
        <v>12</v>
      </c>
      <c r="M19" s="61" t="s">
        <v>12</v>
      </c>
      <c r="N19" s="82" t="s">
        <v>12</v>
      </c>
      <c r="O19" s="82" t="s">
        <v>12</v>
      </c>
      <c r="P19" s="82" t="s">
        <v>12</v>
      </c>
      <c r="Q19" s="82" t="s">
        <v>12</v>
      </c>
      <c r="R19" s="82" t="s">
        <v>12</v>
      </c>
      <c r="S19" s="462" t="s">
        <v>12</v>
      </c>
    </row>
    <row r="20" spans="1:19" ht="58" x14ac:dyDescent="0.35">
      <c r="A20" s="59" t="s">
        <v>136</v>
      </c>
      <c r="B20" s="54" t="s">
        <v>54</v>
      </c>
      <c r="C20" s="106" t="s">
        <v>71</v>
      </c>
      <c r="D20" s="54" t="s">
        <v>72</v>
      </c>
      <c r="E20" s="54"/>
      <c r="F20" s="412">
        <v>33.402939599999996</v>
      </c>
      <c r="G20" s="414">
        <v>41.753674499999995</v>
      </c>
      <c r="H20" s="414">
        <v>48.630750299999995</v>
      </c>
      <c r="I20" s="82" t="s">
        <v>12</v>
      </c>
      <c r="J20" s="82" t="s">
        <v>12</v>
      </c>
      <c r="K20" s="82" t="s">
        <v>12</v>
      </c>
      <c r="L20" s="82" t="s">
        <v>12</v>
      </c>
      <c r="M20" s="414">
        <v>78.595151999999999</v>
      </c>
      <c r="N20" s="82" t="s">
        <v>12</v>
      </c>
      <c r="O20" s="82">
        <v>92.349303599999999</v>
      </c>
      <c r="P20" s="82">
        <v>102.1736976</v>
      </c>
      <c r="Q20" s="82">
        <v>109.0507734</v>
      </c>
      <c r="R20" s="82">
        <v>112.980531</v>
      </c>
      <c r="S20" s="462">
        <v>227.43472109999999</v>
      </c>
    </row>
    <row r="21" spans="1:19" ht="43.5" x14ac:dyDescent="0.35">
      <c r="A21" s="59" t="s">
        <v>136</v>
      </c>
      <c r="B21" s="54" t="s">
        <v>54</v>
      </c>
      <c r="C21" s="106" t="s">
        <v>73</v>
      </c>
      <c r="D21" s="54" t="s">
        <v>74</v>
      </c>
      <c r="E21" s="54"/>
      <c r="F21" s="412">
        <v>33.402939599999996</v>
      </c>
      <c r="G21" s="414">
        <v>41.753674499999995</v>
      </c>
      <c r="H21" s="414">
        <v>48.630750299999995</v>
      </c>
      <c r="I21" s="82" t="s">
        <v>12</v>
      </c>
      <c r="J21" s="82" t="s">
        <v>12</v>
      </c>
      <c r="K21" s="82" t="s">
        <v>12</v>
      </c>
      <c r="L21" s="82" t="s">
        <v>12</v>
      </c>
      <c r="M21" s="61" t="s">
        <v>12</v>
      </c>
      <c r="N21" s="82" t="s">
        <v>12</v>
      </c>
      <c r="O21" s="82">
        <v>92.349303599999999</v>
      </c>
      <c r="P21" s="82">
        <v>102.1736976</v>
      </c>
      <c r="Q21" s="82">
        <v>109.0507734</v>
      </c>
      <c r="R21" s="82">
        <v>112.980531</v>
      </c>
      <c r="S21" s="462">
        <v>227.43472109999999</v>
      </c>
    </row>
    <row r="22" spans="1:19" ht="72.5" x14ac:dyDescent="0.35">
      <c r="A22" s="59" t="s">
        <v>136</v>
      </c>
      <c r="B22" s="54" t="s">
        <v>54</v>
      </c>
      <c r="C22" s="106" t="s">
        <v>845</v>
      </c>
      <c r="D22" s="54" t="s">
        <v>74</v>
      </c>
      <c r="E22" s="54"/>
      <c r="F22" s="412">
        <v>7.4222222222222216</v>
      </c>
      <c r="G22" s="414">
        <v>9.2777777777777786</v>
      </c>
      <c r="H22" s="414">
        <v>10.806666666666667</v>
      </c>
      <c r="I22" s="82" t="s">
        <v>12</v>
      </c>
      <c r="J22" s="82" t="s">
        <v>12</v>
      </c>
      <c r="K22" s="82" t="s">
        <v>12</v>
      </c>
      <c r="L22" s="82" t="s">
        <v>12</v>
      </c>
      <c r="M22" s="61" t="s">
        <v>12</v>
      </c>
      <c r="N22" s="82" t="s">
        <v>12</v>
      </c>
      <c r="O22" s="82">
        <v>20.522067466666666</v>
      </c>
      <c r="P22" s="82">
        <v>22.705266133333332</v>
      </c>
      <c r="Q22" s="82">
        <v>24.2335052</v>
      </c>
      <c r="R22" s="82">
        <v>25.106784666666666</v>
      </c>
      <c r="S22" s="462">
        <v>50.541049133333331</v>
      </c>
    </row>
    <row r="23" spans="1:19" ht="29" x14ac:dyDescent="0.35">
      <c r="A23" s="59" t="s">
        <v>136</v>
      </c>
      <c r="B23" s="54" t="s">
        <v>68</v>
      </c>
      <c r="C23" s="106" t="s">
        <v>75</v>
      </c>
      <c r="D23" s="54" t="s">
        <v>76</v>
      </c>
      <c r="E23" s="54"/>
      <c r="F23" s="61" t="s">
        <v>12</v>
      </c>
      <c r="G23" s="61" t="s">
        <v>12</v>
      </c>
      <c r="H23" s="61" t="s">
        <v>12</v>
      </c>
      <c r="I23" s="82">
        <v>46.665871499999994</v>
      </c>
      <c r="J23" s="82" t="s">
        <v>12</v>
      </c>
      <c r="K23" s="82" t="s">
        <v>12</v>
      </c>
      <c r="L23" s="82" t="s">
        <v>12</v>
      </c>
      <c r="M23" s="61" t="s">
        <v>12</v>
      </c>
      <c r="N23" s="82" t="s">
        <v>12</v>
      </c>
      <c r="O23" s="82" t="s">
        <v>12</v>
      </c>
      <c r="P23" s="82" t="s">
        <v>12</v>
      </c>
      <c r="Q23" s="82" t="s">
        <v>12</v>
      </c>
      <c r="R23" s="82" t="s">
        <v>12</v>
      </c>
      <c r="S23" s="462" t="s">
        <v>12</v>
      </c>
    </row>
    <row r="24" spans="1:19" ht="72.5" x14ac:dyDescent="0.35">
      <c r="A24" s="59" t="s">
        <v>136</v>
      </c>
      <c r="B24" s="54" t="s">
        <v>13</v>
      </c>
      <c r="C24" s="106" t="s">
        <v>77</v>
      </c>
      <c r="D24" s="54" t="s">
        <v>78</v>
      </c>
      <c r="E24" s="54"/>
      <c r="F24" s="412">
        <v>33.402939599999996</v>
      </c>
      <c r="G24" s="414">
        <v>41.753674499999995</v>
      </c>
      <c r="H24" s="414">
        <v>48.630750299999995</v>
      </c>
      <c r="I24" s="82">
        <v>0</v>
      </c>
      <c r="J24" s="82">
        <v>0</v>
      </c>
      <c r="K24" s="82">
        <v>0</v>
      </c>
      <c r="L24" s="82">
        <v>0</v>
      </c>
      <c r="M24" s="414">
        <v>0</v>
      </c>
      <c r="N24" s="82">
        <v>0</v>
      </c>
      <c r="O24" s="82">
        <v>92.349303599999999</v>
      </c>
      <c r="P24" s="82">
        <v>102.1736976</v>
      </c>
      <c r="Q24" s="82">
        <v>109.0507734</v>
      </c>
      <c r="R24" s="82">
        <v>112.980531</v>
      </c>
      <c r="S24" s="462">
        <v>227.43472109999999</v>
      </c>
    </row>
    <row r="25" spans="1:19" ht="29" x14ac:dyDescent="0.35">
      <c r="A25" s="59" t="s">
        <v>136</v>
      </c>
      <c r="B25" s="54" t="s">
        <v>13</v>
      </c>
      <c r="C25" s="106" t="s">
        <v>79</v>
      </c>
      <c r="D25" s="54" t="s">
        <v>80</v>
      </c>
      <c r="E25" s="54"/>
      <c r="F25" s="412">
        <v>33.402939599999996</v>
      </c>
      <c r="G25" s="414">
        <v>41.753674499999995</v>
      </c>
      <c r="H25" s="414">
        <v>48.630750299999995</v>
      </c>
      <c r="I25" s="82" t="s">
        <v>12</v>
      </c>
      <c r="J25" s="82">
        <v>49.121969999999997</v>
      </c>
      <c r="K25" s="82">
        <v>51.578068500000001</v>
      </c>
      <c r="L25" s="82">
        <v>59.437583699999998</v>
      </c>
      <c r="M25" s="61" t="s">
        <v>12</v>
      </c>
      <c r="N25" s="82">
        <v>91.366864199999995</v>
      </c>
      <c r="O25" s="82">
        <v>92.349303599999999</v>
      </c>
      <c r="P25" s="82">
        <v>102.1736976</v>
      </c>
      <c r="Q25" s="82">
        <v>109.0507734</v>
      </c>
      <c r="R25" s="82">
        <v>112.980531</v>
      </c>
      <c r="S25" s="462">
        <v>227.43472109999999</v>
      </c>
    </row>
    <row r="26" spans="1:19" ht="43.5" x14ac:dyDescent="0.35">
      <c r="A26" s="59" t="s">
        <v>136</v>
      </c>
      <c r="B26" s="54" t="s">
        <v>13</v>
      </c>
      <c r="C26" s="106" t="s">
        <v>955</v>
      </c>
      <c r="D26" s="54" t="s">
        <v>952</v>
      </c>
      <c r="E26" s="54"/>
      <c r="F26" s="412">
        <v>33.402939599999996</v>
      </c>
      <c r="G26" s="414">
        <v>41.753674499999995</v>
      </c>
      <c r="H26" s="414">
        <v>48.630750299999995</v>
      </c>
      <c r="I26" s="82" t="s">
        <v>12</v>
      </c>
      <c r="J26" s="82">
        <v>49.121969999999997</v>
      </c>
      <c r="K26" s="82">
        <v>51.578068500000001</v>
      </c>
      <c r="L26" s="82">
        <v>59.437583699999998</v>
      </c>
      <c r="M26" s="61" t="s">
        <v>12</v>
      </c>
      <c r="N26" s="82">
        <v>91.366864199999995</v>
      </c>
      <c r="O26" s="82">
        <v>92.349303599999999</v>
      </c>
      <c r="P26" s="82">
        <v>102.1736976</v>
      </c>
      <c r="Q26" s="82">
        <v>109.0507734</v>
      </c>
      <c r="R26" s="82">
        <v>112.980531</v>
      </c>
      <c r="S26" s="462">
        <v>227.43472109999999</v>
      </c>
    </row>
    <row r="27" spans="1:19" ht="101.5" x14ac:dyDescent="0.35">
      <c r="A27" s="59" t="s">
        <v>136</v>
      </c>
      <c r="B27" s="54" t="s">
        <v>59</v>
      </c>
      <c r="C27" s="106" t="s">
        <v>81</v>
      </c>
      <c r="D27" s="54" t="s">
        <v>82</v>
      </c>
      <c r="E27" s="54"/>
      <c r="F27" s="61" t="s">
        <v>12</v>
      </c>
      <c r="G27" s="414"/>
      <c r="H27" s="414"/>
      <c r="I27" s="82">
        <v>46.67</v>
      </c>
      <c r="J27" s="82">
        <v>49.121969999999997</v>
      </c>
      <c r="K27" s="82">
        <v>51.578068500000001</v>
      </c>
      <c r="L27" s="82">
        <v>59.437583699999998</v>
      </c>
      <c r="M27" s="414"/>
      <c r="N27" s="82">
        <v>91.366864199999995</v>
      </c>
      <c r="O27" s="82">
        <v>92.349303599999999</v>
      </c>
      <c r="P27" s="82">
        <v>102.1736976</v>
      </c>
      <c r="Q27" s="82" t="s">
        <v>12</v>
      </c>
      <c r="R27" s="82">
        <v>112.980531</v>
      </c>
      <c r="S27" s="462">
        <v>227.43472109999999</v>
      </c>
    </row>
    <row r="28" spans="1:19" ht="29" x14ac:dyDescent="0.35">
      <c r="A28" s="59" t="s">
        <v>136</v>
      </c>
      <c r="B28" s="54" t="s">
        <v>85</v>
      </c>
      <c r="C28" s="106" t="s">
        <v>88</v>
      </c>
      <c r="D28" s="54" t="s">
        <v>89</v>
      </c>
      <c r="E28" s="54"/>
      <c r="F28" s="412">
        <v>33.402939599999996</v>
      </c>
      <c r="G28" s="414">
        <v>41.753674499999995</v>
      </c>
      <c r="H28" s="414">
        <v>48.630750299999995</v>
      </c>
      <c r="I28" s="82" t="s">
        <v>12</v>
      </c>
      <c r="J28" s="82">
        <v>49.121969999999997</v>
      </c>
      <c r="K28" s="82">
        <v>51.578068500000001</v>
      </c>
      <c r="L28" s="82">
        <v>59.437583699999998</v>
      </c>
      <c r="M28" s="414">
        <v>78.595151999999999</v>
      </c>
      <c r="N28" s="82">
        <v>91.366864199999995</v>
      </c>
      <c r="O28" s="82">
        <v>92.349303599999999</v>
      </c>
      <c r="P28" s="82">
        <v>102.1736976</v>
      </c>
      <c r="Q28" s="82" t="s">
        <v>12</v>
      </c>
      <c r="R28" s="82">
        <v>112.980531</v>
      </c>
      <c r="S28" s="462">
        <v>227.43472109999999</v>
      </c>
    </row>
    <row r="29" spans="1:19" ht="58" x14ac:dyDescent="0.35">
      <c r="A29" s="59" t="s">
        <v>136</v>
      </c>
      <c r="B29" s="54" t="s">
        <v>59</v>
      </c>
      <c r="C29" s="106" t="s">
        <v>90</v>
      </c>
      <c r="D29" s="54" t="s">
        <v>91</v>
      </c>
      <c r="E29" s="54"/>
      <c r="F29" s="61" t="s">
        <v>12</v>
      </c>
      <c r="G29" s="61" t="s">
        <v>12</v>
      </c>
      <c r="H29" s="61" t="s">
        <v>12</v>
      </c>
      <c r="I29" s="82" t="s">
        <v>12</v>
      </c>
      <c r="J29" s="82">
        <v>49.121969999999997</v>
      </c>
      <c r="K29" s="82">
        <v>51.578068500000001</v>
      </c>
      <c r="L29" s="82">
        <v>59.437583699999998</v>
      </c>
      <c r="M29" s="61" t="s">
        <v>12</v>
      </c>
      <c r="N29" s="82">
        <v>91.366864199999995</v>
      </c>
      <c r="O29" s="82">
        <v>92.349303599999999</v>
      </c>
      <c r="P29" s="82">
        <v>102.1736976</v>
      </c>
      <c r="Q29" s="82" t="s">
        <v>12</v>
      </c>
      <c r="R29" s="82">
        <v>112.980531</v>
      </c>
      <c r="S29" s="462">
        <v>227.43472109999999</v>
      </c>
    </row>
    <row r="30" spans="1:19" ht="72.5" x14ac:dyDescent="0.35">
      <c r="A30" s="59" t="s">
        <v>136</v>
      </c>
      <c r="B30" s="54" t="s">
        <v>92</v>
      </c>
      <c r="C30" s="106" t="s">
        <v>93</v>
      </c>
      <c r="D30" s="54" t="s">
        <v>94</v>
      </c>
      <c r="E30" s="54"/>
      <c r="F30" s="61" t="s">
        <v>12</v>
      </c>
      <c r="G30" s="414">
        <v>41.753674499999995</v>
      </c>
      <c r="H30" s="414">
        <v>48.630750299999995</v>
      </c>
      <c r="I30" s="82" t="s">
        <v>12</v>
      </c>
      <c r="J30" s="82">
        <v>49.121969999999997</v>
      </c>
      <c r="K30" s="82">
        <v>51.578068500000001</v>
      </c>
      <c r="L30" s="82">
        <v>59.437583699999998</v>
      </c>
      <c r="M30" s="414">
        <v>78.595151999999999</v>
      </c>
      <c r="N30" s="82">
        <v>91.366864199999995</v>
      </c>
      <c r="O30" s="82">
        <v>92.349303599999999</v>
      </c>
      <c r="P30" s="82">
        <v>102.1736976</v>
      </c>
      <c r="Q30" s="82" t="s">
        <v>12</v>
      </c>
      <c r="R30" s="82">
        <v>112.980531</v>
      </c>
      <c r="S30" s="462">
        <v>227.43472109999999</v>
      </c>
    </row>
    <row r="31" spans="1:19" ht="43.5" x14ac:dyDescent="0.35">
      <c r="A31" s="59" t="s">
        <v>136</v>
      </c>
      <c r="B31" s="54" t="s">
        <v>10</v>
      </c>
      <c r="C31" s="106" t="s">
        <v>95</v>
      </c>
      <c r="D31" s="54" t="s">
        <v>96</v>
      </c>
      <c r="E31" s="54"/>
      <c r="F31" s="412">
        <v>30</v>
      </c>
      <c r="G31" s="414">
        <v>30</v>
      </c>
      <c r="H31" s="414">
        <v>30</v>
      </c>
      <c r="I31" s="82" t="s">
        <v>12</v>
      </c>
      <c r="J31" s="82">
        <v>30</v>
      </c>
      <c r="K31" s="82">
        <v>30</v>
      </c>
      <c r="L31" s="82">
        <v>30</v>
      </c>
      <c r="M31" s="414">
        <v>30</v>
      </c>
      <c r="N31" s="82">
        <v>30</v>
      </c>
      <c r="O31" s="82">
        <v>30</v>
      </c>
      <c r="P31" s="82">
        <v>30</v>
      </c>
      <c r="Q31" s="82">
        <v>30</v>
      </c>
      <c r="R31" s="82">
        <v>30</v>
      </c>
      <c r="S31" s="462">
        <v>30</v>
      </c>
    </row>
    <row r="32" spans="1:19" ht="145" x14ac:dyDescent="0.35">
      <c r="A32" s="208" t="s">
        <v>136</v>
      </c>
      <c r="B32" s="209" t="s">
        <v>20</v>
      </c>
      <c r="C32" s="356" t="s">
        <v>46</v>
      </c>
      <c r="D32" s="209">
        <v>99367</v>
      </c>
      <c r="E32" s="54"/>
      <c r="F32" s="61" t="s">
        <v>12</v>
      </c>
      <c r="G32" s="61" t="s">
        <v>12</v>
      </c>
      <c r="H32" s="61" t="s">
        <v>12</v>
      </c>
      <c r="I32" s="467" t="s">
        <v>12</v>
      </c>
      <c r="J32" s="467" t="s">
        <v>12</v>
      </c>
      <c r="K32" s="467" t="s">
        <v>12</v>
      </c>
      <c r="L32" s="467" t="s">
        <v>12</v>
      </c>
      <c r="M32" s="211" t="s">
        <v>12</v>
      </c>
      <c r="N32" s="467" t="s">
        <v>12</v>
      </c>
      <c r="O32" s="467" t="s">
        <v>12</v>
      </c>
      <c r="P32" s="467" t="s">
        <v>12</v>
      </c>
      <c r="Q32" s="467" t="s">
        <v>12</v>
      </c>
      <c r="R32" s="467" t="s">
        <v>12</v>
      </c>
      <c r="S32" s="462">
        <v>454.86944219999998</v>
      </c>
    </row>
    <row r="33" spans="1:19" ht="145" x14ac:dyDescent="0.35">
      <c r="A33" s="208" t="s">
        <v>136</v>
      </c>
      <c r="B33" s="209" t="s">
        <v>20</v>
      </c>
      <c r="C33" s="356" t="s">
        <v>47</v>
      </c>
      <c r="D33" s="209">
        <v>99368</v>
      </c>
      <c r="E33" s="54"/>
      <c r="F33" s="438">
        <v>66.8</v>
      </c>
      <c r="G33" s="61" t="s">
        <v>12</v>
      </c>
      <c r="H33" s="61" t="s">
        <v>12</v>
      </c>
      <c r="I33" s="467" t="s">
        <v>12</v>
      </c>
      <c r="J33" s="467" t="s">
        <v>12</v>
      </c>
      <c r="K33" s="467" t="s">
        <v>12</v>
      </c>
      <c r="L33" s="468">
        <v>118.8751674</v>
      </c>
      <c r="M33" s="212" t="s">
        <v>12</v>
      </c>
      <c r="N33" s="468">
        <v>182.73372839999999</v>
      </c>
      <c r="O33" s="467">
        <v>184.6986072</v>
      </c>
      <c r="P33" s="468">
        <v>204.34739519999999</v>
      </c>
      <c r="Q33" s="467">
        <v>218.10154679999999</v>
      </c>
      <c r="R33" s="468">
        <v>225.961062</v>
      </c>
      <c r="S33" s="465" t="s">
        <v>12</v>
      </c>
    </row>
    <row r="34" spans="1:19" ht="43.5" x14ac:dyDescent="0.35">
      <c r="A34" s="208" t="s">
        <v>136</v>
      </c>
      <c r="B34" s="209" t="s">
        <v>20</v>
      </c>
      <c r="C34" s="356" t="s">
        <v>48</v>
      </c>
      <c r="D34" s="209" t="s">
        <v>49</v>
      </c>
      <c r="E34" s="54"/>
      <c r="F34" s="438">
        <v>33.402939599999996</v>
      </c>
      <c r="G34" s="437">
        <v>41.753674499999995</v>
      </c>
      <c r="H34" s="437">
        <v>48.630750299999995</v>
      </c>
      <c r="I34" s="467" t="s">
        <v>12</v>
      </c>
      <c r="J34" s="467">
        <v>49.121969999999997</v>
      </c>
      <c r="K34" s="467">
        <v>51.578068500000001</v>
      </c>
      <c r="L34" s="467">
        <v>59.437583699999998</v>
      </c>
      <c r="M34" s="431">
        <v>78.595151999999999</v>
      </c>
      <c r="N34" s="468">
        <v>91.366864199999995</v>
      </c>
      <c r="O34" s="467">
        <v>92.349303599999999</v>
      </c>
      <c r="P34" s="468">
        <v>102.1736976</v>
      </c>
      <c r="Q34" s="467">
        <v>109.0507734</v>
      </c>
      <c r="R34" s="468">
        <v>112.980531</v>
      </c>
      <c r="S34" s="465">
        <v>227.43472109999999</v>
      </c>
    </row>
    <row r="35" spans="1:19" ht="29" x14ac:dyDescent="0.35">
      <c r="A35" s="348" t="s">
        <v>136</v>
      </c>
      <c r="B35" s="349" t="s">
        <v>20</v>
      </c>
      <c r="C35" s="357" t="s">
        <v>83</v>
      </c>
      <c r="D35" s="349" t="s">
        <v>84</v>
      </c>
      <c r="E35" s="64"/>
      <c r="F35" s="61" t="s">
        <v>12</v>
      </c>
      <c r="G35" s="437">
        <v>41.753674499999995</v>
      </c>
      <c r="H35" s="437">
        <v>48.630750299999995</v>
      </c>
      <c r="I35" s="468" t="s">
        <v>12</v>
      </c>
      <c r="J35" s="468">
        <v>49.121969999999997</v>
      </c>
      <c r="K35" s="468">
        <v>51.578068500000001</v>
      </c>
      <c r="L35" s="468">
        <v>59.437583699999998</v>
      </c>
      <c r="M35" s="212" t="s">
        <v>12</v>
      </c>
      <c r="N35" s="468">
        <v>91.366864199999995</v>
      </c>
      <c r="O35" s="468">
        <v>92.349303599999999</v>
      </c>
      <c r="P35" s="468">
        <v>102.1736976</v>
      </c>
      <c r="Q35" s="468">
        <v>109.0507734</v>
      </c>
      <c r="R35" s="468">
        <v>112.980531</v>
      </c>
      <c r="S35" s="462">
        <v>227.43472109999999</v>
      </c>
    </row>
    <row r="36" spans="1:19" ht="43.5" x14ac:dyDescent="0.35">
      <c r="A36" s="208" t="s">
        <v>137</v>
      </c>
      <c r="B36" s="209" t="s">
        <v>98</v>
      </c>
      <c r="C36" s="356" t="s">
        <v>831</v>
      </c>
      <c r="D36" s="209" t="s">
        <v>1053</v>
      </c>
      <c r="E36" s="54"/>
      <c r="F36" s="438">
        <v>33.402939599999996</v>
      </c>
      <c r="G36" s="437">
        <v>41.753674499999995</v>
      </c>
      <c r="H36" s="437">
        <v>48.630750299999995</v>
      </c>
      <c r="I36" s="467" t="s">
        <v>12</v>
      </c>
      <c r="J36" s="467">
        <v>49.121969999999997</v>
      </c>
      <c r="K36" s="467">
        <v>51.578068500000001</v>
      </c>
      <c r="L36" s="468">
        <v>59.437583699999998</v>
      </c>
      <c r="M36" s="437">
        <v>78.595151999999999</v>
      </c>
      <c r="N36" s="468">
        <v>91.366864199999995</v>
      </c>
      <c r="O36" s="467">
        <v>92.349303599999999</v>
      </c>
      <c r="P36" s="468">
        <v>102.1736976</v>
      </c>
      <c r="Q36" s="467">
        <v>109.0507734</v>
      </c>
      <c r="R36" s="468">
        <v>112.980531</v>
      </c>
      <c r="S36" s="469">
        <v>227.43472109999999</v>
      </c>
    </row>
    <row r="37" spans="1:19" ht="72.5" x14ac:dyDescent="0.35">
      <c r="A37" s="208" t="s">
        <v>137</v>
      </c>
      <c r="B37" s="209" t="s">
        <v>98</v>
      </c>
      <c r="C37" s="356" t="s">
        <v>844</v>
      </c>
      <c r="D37" s="209" t="s">
        <v>1053</v>
      </c>
      <c r="E37" s="54">
        <v>4.5</v>
      </c>
      <c r="F37" s="438">
        <v>7.4222222222222216</v>
      </c>
      <c r="G37" s="437">
        <v>9.2777777777777786</v>
      </c>
      <c r="H37" s="437">
        <v>10.806666666666667</v>
      </c>
      <c r="I37" s="467" t="s">
        <v>12</v>
      </c>
      <c r="J37" s="467">
        <v>10.915993333333333</v>
      </c>
      <c r="K37" s="467">
        <v>11.461793</v>
      </c>
      <c r="L37" s="468">
        <v>13.208351933333333</v>
      </c>
      <c r="M37" s="437">
        <v>17.466666666666665</v>
      </c>
      <c r="N37" s="468">
        <v>20.303747599999998</v>
      </c>
      <c r="O37" s="467">
        <v>20.522067466666666</v>
      </c>
      <c r="P37" s="468">
        <v>22.705266133333332</v>
      </c>
      <c r="Q37" s="467">
        <v>24.2335052</v>
      </c>
      <c r="R37" s="468">
        <v>25.106784666666666</v>
      </c>
      <c r="S37" s="469">
        <v>50.541049133333331</v>
      </c>
    </row>
    <row r="38" spans="1:19" ht="58" x14ac:dyDescent="0.35">
      <c r="A38" s="348" t="s">
        <v>137</v>
      </c>
      <c r="B38" s="349" t="s">
        <v>98</v>
      </c>
      <c r="C38" s="357" t="s">
        <v>99</v>
      </c>
      <c r="D38" s="349" t="s">
        <v>100</v>
      </c>
      <c r="E38" s="64"/>
      <c r="F38" s="61" t="s">
        <v>12</v>
      </c>
      <c r="G38" s="437">
        <v>41.753674499999995</v>
      </c>
      <c r="H38" s="437">
        <v>48.630750299999995</v>
      </c>
      <c r="I38" s="468" t="s">
        <v>12</v>
      </c>
      <c r="J38" s="468">
        <v>49.121969999999997</v>
      </c>
      <c r="K38" s="468">
        <v>51.578068500000001</v>
      </c>
      <c r="L38" s="468">
        <v>59.437583699999998</v>
      </c>
      <c r="M38" s="437">
        <v>78.595151999999999</v>
      </c>
      <c r="N38" s="468">
        <v>91.366864199999995</v>
      </c>
      <c r="O38" s="468">
        <v>92.349303599999999</v>
      </c>
      <c r="P38" s="468">
        <v>102.1736976</v>
      </c>
      <c r="Q38" s="468" t="s">
        <v>12</v>
      </c>
      <c r="R38" s="468">
        <v>112.980531</v>
      </c>
      <c r="S38" s="475">
        <v>227.43472109999999</v>
      </c>
    </row>
  </sheetData>
  <sheetProtection algorithmName="SHA-512" hashValue="5m8vhntvLovTalOBg8BoSzFEHgMVpHjTwMRK72eB01glrYF0jXZbflMgDLj1gkPXeZ7MhlkYDtwy1D+tZQq5CA==" saltValue="h/e6L+jDksD+f0+kewPSBQ==" spinCount="100000" sheet="1" sort="0" autoFilter="0"/>
  <mergeCells count="1">
    <mergeCell ref="A1:S1"/>
  </mergeCells>
  <phoneticPr fontId="11" type="noConversion"/>
  <pageMargins left="0.25" right="0.25" top="0.75" bottom="0.75" header="0.3" footer="0.3"/>
  <pageSetup scale="57"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4665-147B-499E-93A6-D9287719F142}">
  <sheetPr>
    <tabColor rgb="FFFF9900"/>
    <pageSetUpPr fitToPage="1"/>
  </sheetPr>
  <dimension ref="A1:H14"/>
  <sheetViews>
    <sheetView zoomScaleNormal="100" workbookViewId="0">
      <selection activeCell="N9" sqref="N9"/>
    </sheetView>
  </sheetViews>
  <sheetFormatPr defaultColWidth="8.7265625" defaultRowHeight="14.5" x14ac:dyDescent="0.35"/>
  <cols>
    <col min="1" max="1" width="20.54296875" style="2" customWidth="1"/>
    <col min="2" max="2" width="20.54296875" style="2" bestFit="1" customWidth="1"/>
    <col min="3" max="3" width="21.54296875" style="2" bestFit="1" customWidth="1"/>
    <col min="4" max="4" width="9.81640625" style="2" bestFit="1" customWidth="1"/>
    <col min="5" max="5" width="17.7265625" style="2" bestFit="1" customWidth="1"/>
    <col min="6" max="6" width="22.453125" style="2" bestFit="1" customWidth="1"/>
    <col min="7" max="7" width="22.453125" style="2" customWidth="1"/>
    <col min="8" max="8" width="22.81640625" style="2" bestFit="1" customWidth="1"/>
    <col min="9" max="16384" width="8.7265625" style="2"/>
  </cols>
  <sheetData>
    <row r="1" spans="1:8" ht="28.5" x14ac:dyDescent="0.35">
      <c r="A1" s="490" t="s">
        <v>757</v>
      </c>
      <c r="B1" s="490"/>
      <c r="C1" s="490"/>
      <c r="D1" s="490"/>
      <c r="E1" s="490"/>
      <c r="F1" s="490"/>
      <c r="G1" s="490"/>
      <c r="H1" s="490"/>
    </row>
    <row r="2" spans="1:8" s="24" customFormat="1" ht="29" x14ac:dyDescent="0.35">
      <c r="A2" s="73" t="s">
        <v>0</v>
      </c>
      <c r="B2" s="74" t="s">
        <v>1</v>
      </c>
      <c r="C2" s="74" t="s">
        <v>2</v>
      </c>
      <c r="D2" s="74" t="s">
        <v>138</v>
      </c>
      <c r="E2" s="74" t="s">
        <v>139</v>
      </c>
      <c r="F2" s="74" t="s">
        <v>140</v>
      </c>
      <c r="G2" s="75" t="s">
        <v>169</v>
      </c>
      <c r="H2" s="75" t="s">
        <v>141</v>
      </c>
    </row>
    <row r="3" spans="1:8" ht="43.5" x14ac:dyDescent="0.35">
      <c r="A3" s="59" t="s">
        <v>142</v>
      </c>
      <c r="B3" s="106" t="s">
        <v>143</v>
      </c>
      <c r="C3" s="2" t="s">
        <v>144</v>
      </c>
      <c r="D3" s="158" t="s">
        <v>145</v>
      </c>
      <c r="E3" s="61" t="s">
        <v>146</v>
      </c>
      <c r="F3" t="s">
        <v>147</v>
      </c>
      <c r="G3" t="s">
        <v>172</v>
      </c>
      <c r="H3" s="62">
        <v>1000.39356</v>
      </c>
    </row>
    <row r="4" spans="1:8" ht="43.5" x14ac:dyDescent="0.35">
      <c r="A4" s="59" t="s">
        <v>142</v>
      </c>
      <c r="B4" s="107" t="s">
        <v>148</v>
      </c>
      <c r="C4" s="2" t="s">
        <v>149</v>
      </c>
      <c r="D4" s="158" t="s">
        <v>145</v>
      </c>
      <c r="E4" s="61" t="s">
        <v>146</v>
      </c>
      <c r="F4" t="s">
        <v>150</v>
      </c>
      <c r="G4" t="s">
        <v>172</v>
      </c>
      <c r="H4" s="62">
        <v>1000.39356</v>
      </c>
    </row>
    <row r="5" spans="1:8" ht="43.5" x14ac:dyDescent="0.35">
      <c r="A5" s="59" t="s">
        <v>142</v>
      </c>
      <c r="B5" s="107" t="s">
        <v>148</v>
      </c>
      <c r="C5" s="2" t="s">
        <v>151</v>
      </c>
      <c r="D5" s="158" t="s">
        <v>145</v>
      </c>
      <c r="E5" s="61" t="s">
        <v>146</v>
      </c>
      <c r="F5" t="s">
        <v>152</v>
      </c>
      <c r="G5" t="s">
        <v>172</v>
      </c>
      <c r="H5" s="62">
        <v>1000.39356</v>
      </c>
    </row>
    <row r="6" spans="1:8" ht="43.5" x14ac:dyDescent="0.35">
      <c r="A6" s="59" t="s">
        <v>142</v>
      </c>
      <c r="B6" s="107" t="s">
        <v>148</v>
      </c>
      <c r="C6" s="2" t="s">
        <v>153</v>
      </c>
      <c r="D6" s="158" t="s">
        <v>145</v>
      </c>
      <c r="E6" s="61" t="s">
        <v>146</v>
      </c>
      <c r="F6" t="s">
        <v>154</v>
      </c>
      <c r="G6" t="s">
        <v>172</v>
      </c>
      <c r="H6" s="62">
        <v>1000.39356</v>
      </c>
    </row>
    <row r="7" spans="1:8" ht="43.5" x14ac:dyDescent="0.35">
      <c r="A7" s="59" t="s">
        <v>155</v>
      </c>
      <c r="B7" s="80" t="s">
        <v>156</v>
      </c>
      <c r="C7" s="2" t="s">
        <v>157</v>
      </c>
      <c r="D7" s="158" t="s">
        <v>145</v>
      </c>
      <c r="E7" s="61" t="s">
        <v>146</v>
      </c>
      <c r="F7" t="s">
        <v>158</v>
      </c>
      <c r="G7" t="s">
        <v>172</v>
      </c>
      <c r="H7" s="62">
        <v>1051.7444400000002</v>
      </c>
    </row>
    <row r="8" spans="1:8" ht="43.5" x14ac:dyDescent="0.35">
      <c r="A8" s="59" t="s">
        <v>155</v>
      </c>
      <c r="B8" s="80" t="s">
        <v>156</v>
      </c>
      <c r="C8" s="2" t="s">
        <v>159</v>
      </c>
      <c r="D8" s="158" t="s">
        <v>145</v>
      </c>
      <c r="E8" s="61" t="s">
        <v>146</v>
      </c>
      <c r="F8" t="s">
        <v>160</v>
      </c>
      <c r="G8" t="s">
        <v>172</v>
      </c>
      <c r="H8" s="62">
        <v>1051.7444400000002</v>
      </c>
    </row>
    <row r="9" spans="1:8" ht="43.5" x14ac:dyDescent="0.35">
      <c r="A9" s="59" t="s">
        <v>155</v>
      </c>
      <c r="B9" s="80" t="s">
        <v>156</v>
      </c>
      <c r="C9" s="2" t="s">
        <v>161</v>
      </c>
      <c r="D9" s="158" t="s">
        <v>145</v>
      </c>
      <c r="E9" s="61" t="s">
        <v>146</v>
      </c>
      <c r="F9" t="s">
        <v>162</v>
      </c>
      <c r="G9" t="s">
        <v>172</v>
      </c>
      <c r="H9" s="62">
        <v>1051.7444400000002</v>
      </c>
    </row>
    <row r="10" spans="1:8" ht="43.5" x14ac:dyDescent="0.35">
      <c r="A10" s="59" t="s">
        <v>155</v>
      </c>
      <c r="B10" s="159" t="s">
        <v>156</v>
      </c>
      <c r="C10" s="2" t="s">
        <v>163</v>
      </c>
      <c r="D10" s="158" t="s">
        <v>145</v>
      </c>
      <c r="E10" s="61" t="s">
        <v>146</v>
      </c>
      <c r="F10" t="s">
        <v>164</v>
      </c>
      <c r="G10" t="s">
        <v>172</v>
      </c>
      <c r="H10" s="62">
        <v>1051.7444400000002</v>
      </c>
    </row>
    <row r="11" spans="1:8" s="24" customFormat="1" ht="29" x14ac:dyDescent="0.35">
      <c r="A11" s="222" t="s">
        <v>0</v>
      </c>
      <c r="B11" s="223" t="s">
        <v>1</v>
      </c>
      <c r="C11" s="223" t="s">
        <v>2</v>
      </c>
      <c r="D11" s="223" t="s">
        <v>138</v>
      </c>
      <c r="E11" s="224" t="s">
        <v>141</v>
      </c>
      <c r="F11" s="225" t="s">
        <v>169</v>
      </c>
      <c r="G11" s="492" t="s">
        <v>788</v>
      </c>
      <c r="H11" s="492"/>
    </row>
    <row r="12" spans="1:8" x14ac:dyDescent="0.35">
      <c r="A12" s="2" t="s">
        <v>142</v>
      </c>
      <c r="B12" s="2" t="s">
        <v>786</v>
      </c>
      <c r="C12" s="2" t="s">
        <v>786</v>
      </c>
      <c r="D12" s="2">
        <v>9000</v>
      </c>
      <c r="E12" s="227">
        <v>25</v>
      </c>
      <c r="F12" s="2" t="s">
        <v>172</v>
      </c>
      <c r="G12" s="493" t="s">
        <v>789</v>
      </c>
      <c r="H12" s="493"/>
    </row>
    <row r="13" spans="1:8" x14ac:dyDescent="0.35">
      <c r="A13" s="2" t="s">
        <v>155</v>
      </c>
      <c r="B13" s="2" t="s">
        <v>786</v>
      </c>
      <c r="C13" s="2" t="s">
        <v>786</v>
      </c>
      <c r="D13" s="2">
        <v>9000</v>
      </c>
      <c r="E13" s="227">
        <v>25</v>
      </c>
      <c r="F13" s="2" t="s">
        <v>172</v>
      </c>
      <c r="G13" s="494" t="s">
        <v>789</v>
      </c>
      <c r="H13" s="494"/>
    </row>
    <row r="14" spans="1:8" x14ac:dyDescent="0.35">
      <c r="A14" s="271" t="s">
        <v>1003</v>
      </c>
    </row>
  </sheetData>
  <sheetProtection algorithmName="SHA-512" hashValue="/zjuDGif8WRu7BV4Gt8BjNAKx2dG4q4FTvUt5LLG8eVky90NT+gfMn8+VWUOZK6muGlUmMm/MrQTM6QbecrMjg==" saltValue="aFjHIytPxGl6wrnLT8e2cg==" spinCount="100000" sheet="1" sort="0" autoFilter="0"/>
  <mergeCells count="4">
    <mergeCell ref="A1:H1"/>
    <mergeCell ref="G11:H11"/>
    <mergeCell ref="G12:H12"/>
    <mergeCell ref="G13:H13"/>
  </mergeCells>
  <phoneticPr fontId="11" type="noConversion"/>
  <pageMargins left="0.25" right="0.25" top="0.75" bottom="0.75" header="0.3" footer="0.3"/>
  <pageSetup scale="98"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FB98F-A20A-4E6D-9105-0F0E41B30E43}">
  <sheetPr>
    <pageSetUpPr fitToPage="1"/>
  </sheetPr>
  <dimension ref="A1:O259"/>
  <sheetViews>
    <sheetView zoomScaleNormal="100" workbookViewId="0">
      <selection activeCell="K18" sqref="K18"/>
    </sheetView>
  </sheetViews>
  <sheetFormatPr defaultColWidth="8.7265625" defaultRowHeight="14.5" x14ac:dyDescent="0.35"/>
  <cols>
    <col min="1" max="1" width="10.54296875" style="2" customWidth="1"/>
    <col min="2" max="2" width="21.1796875" style="2" customWidth="1"/>
    <col min="3" max="3" width="37.54296875" style="2" customWidth="1"/>
    <col min="4" max="4" width="21.7265625" style="2" customWidth="1"/>
    <col min="5" max="5" width="23.54296875" style="2" customWidth="1"/>
    <col min="6" max="6" width="27.7265625" style="2" customWidth="1"/>
    <col min="7" max="7" width="8.7265625" style="2"/>
    <col min="8" max="8" width="39.1796875" style="2" customWidth="1"/>
    <col min="9" max="9" width="2" style="2" bestFit="1" customWidth="1"/>
    <col min="10" max="16384" width="8.7265625" style="2"/>
  </cols>
  <sheetData>
    <row r="1" spans="1:8" ht="27" x14ac:dyDescent="0.35">
      <c r="A1" s="588" t="s">
        <v>165</v>
      </c>
      <c r="B1" s="589"/>
      <c r="C1" s="589"/>
      <c r="D1" s="589"/>
      <c r="E1" s="589"/>
      <c r="F1" s="589"/>
      <c r="G1" s="589"/>
      <c r="H1" s="590"/>
    </row>
    <row r="2" spans="1:8" x14ac:dyDescent="0.35">
      <c r="A2" s="84" t="s">
        <v>166</v>
      </c>
      <c r="B2" s="299" t="s">
        <v>167</v>
      </c>
      <c r="C2" s="299" t="s">
        <v>141</v>
      </c>
      <c r="D2" s="517" t="s">
        <v>168</v>
      </c>
      <c r="E2" s="517"/>
      <c r="F2" s="540" t="s">
        <v>169</v>
      </c>
      <c r="G2" s="541"/>
      <c r="H2" s="542"/>
    </row>
    <row r="3" spans="1:8" x14ac:dyDescent="0.35">
      <c r="A3" s="304" t="s">
        <v>170</v>
      </c>
      <c r="B3" s="193" t="s">
        <v>171</v>
      </c>
      <c r="C3" s="150">
        <v>17.82</v>
      </c>
      <c r="D3" s="568">
        <v>20.067499999999999</v>
      </c>
      <c r="E3" s="569"/>
      <c r="F3" s="547" t="s">
        <v>172</v>
      </c>
      <c r="G3" s="548"/>
      <c r="H3" s="549"/>
    </row>
    <row r="4" spans="1:8" x14ac:dyDescent="0.35">
      <c r="A4" s="84" t="s">
        <v>166</v>
      </c>
      <c r="B4" s="299" t="s">
        <v>167</v>
      </c>
      <c r="C4" s="299" t="s">
        <v>141</v>
      </c>
      <c r="D4" s="517" t="s">
        <v>168</v>
      </c>
      <c r="E4" s="517"/>
      <c r="F4" s="540" t="s">
        <v>169</v>
      </c>
      <c r="G4" s="541"/>
      <c r="H4" s="542"/>
    </row>
    <row r="5" spans="1:8" ht="15.5" customHeight="1" x14ac:dyDescent="0.35">
      <c r="A5" s="585" t="s">
        <v>178</v>
      </c>
      <c r="B5" s="531" t="s">
        <v>179</v>
      </c>
      <c r="C5" s="149">
        <v>2268.1763799999999</v>
      </c>
      <c r="D5" s="555">
        <v>2268.1763799999999</v>
      </c>
      <c r="E5" s="556"/>
      <c r="F5" s="547" t="s">
        <v>180</v>
      </c>
      <c r="G5" s="548"/>
      <c r="H5" s="549"/>
    </row>
    <row r="6" spans="1:8" x14ac:dyDescent="0.35">
      <c r="A6" s="585"/>
      <c r="B6" s="531"/>
      <c r="C6" s="85" t="s">
        <v>173</v>
      </c>
      <c r="D6" s="85" t="s">
        <v>174</v>
      </c>
      <c r="E6" s="85" t="s">
        <v>175</v>
      </c>
      <c r="F6" s="86" t="s">
        <v>176</v>
      </c>
      <c r="G6" s="517" t="s">
        <v>177</v>
      </c>
      <c r="H6" s="537"/>
    </row>
    <row r="7" spans="1:8" x14ac:dyDescent="0.35">
      <c r="A7" s="585"/>
      <c r="B7" s="531"/>
      <c r="C7" s="89" t="s">
        <v>181</v>
      </c>
      <c r="D7" s="90">
        <v>42534</v>
      </c>
      <c r="E7" s="90" t="s">
        <v>182</v>
      </c>
      <c r="F7" s="300">
        <v>65757030001</v>
      </c>
      <c r="G7" s="586" t="s">
        <v>183</v>
      </c>
      <c r="H7" s="587"/>
    </row>
    <row r="8" spans="1:8" ht="16.5" customHeight="1" x14ac:dyDescent="0.35">
      <c r="A8" s="84" t="s">
        <v>166</v>
      </c>
      <c r="B8" s="299" t="s">
        <v>167</v>
      </c>
      <c r="C8" s="299" t="s">
        <v>141</v>
      </c>
      <c r="D8" s="517" t="s">
        <v>168</v>
      </c>
      <c r="E8" s="517"/>
      <c r="F8" s="540" t="s">
        <v>169</v>
      </c>
      <c r="G8" s="541"/>
      <c r="H8" s="542"/>
    </row>
    <row r="9" spans="1:8" ht="14.5" customHeight="1" x14ac:dyDescent="0.35">
      <c r="A9" s="582" t="s">
        <v>184</v>
      </c>
      <c r="B9" s="544" t="s">
        <v>185</v>
      </c>
      <c r="C9" s="150">
        <v>34.451999999999998</v>
      </c>
      <c r="D9" s="568">
        <v>46.618000000000002</v>
      </c>
      <c r="E9" s="569"/>
      <c r="F9" s="547" t="s">
        <v>172</v>
      </c>
      <c r="G9" s="548"/>
      <c r="H9" s="549"/>
    </row>
    <row r="10" spans="1:8" x14ac:dyDescent="0.35">
      <c r="A10" s="583"/>
      <c r="B10" s="545"/>
      <c r="C10" s="91" t="s">
        <v>173</v>
      </c>
      <c r="D10" s="85" t="s">
        <v>174</v>
      </c>
      <c r="E10" s="85" t="s">
        <v>175</v>
      </c>
      <c r="F10" s="86" t="s">
        <v>176</v>
      </c>
      <c r="G10" s="517" t="s">
        <v>177</v>
      </c>
      <c r="H10" s="537"/>
    </row>
    <row r="11" spans="1:8" ht="15.5" x14ac:dyDescent="0.35">
      <c r="A11" s="583"/>
      <c r="B11" s="545"/>
      <c r="C11" s="92" t="s">
        <v>186</v>
      </c>
      <c r="D11" s="93">
        <v>42727</v>
      </c>
      <c r="E11" s="93" t="s">
        <v>182</v>
      </c>
      <c r="F11" s="302">
        <v>540176</v>
      </c>
      <c r="G11" s="550" t="s">
        <v>187</v>
      </c>
      <c r="H11" s="551"/>
    </row>
    <row r="12" spans="1:8" ht="15.5" x14ac:dyDescent="0.35">
      <c r="A12" s="583"/>
      <c r="B12" s="545"/>
      <c r="C12" s="92" t="s">
        <v>186</v>
      </c>
      <c r="D12" s="93">
        <v>42727</v>
      </c>
      <c r="E12" s="93" t="s">
        <v>182</v>
      </c>
      <c r="F12" s="302">
        <v>540177</v>
      </c>
      <c r="G12" s="550" t="s">
        <v>188</v>
      </c>
      <c r="H12" s="551"/>
    </row>
    <row r="13" spans="1:8" ht="15.5" x14ac:dyDescent="0.35">
      <c r="A13" s="583"/>
      <c r="B13" s="545"/>
      <c r="C13" s="92" t="s">
        <v>186</v>
      </c>
      <c r="D13" s="93">
        <v>42156</v>
      </c>
      <c r="E13" s="93">
        <v>62093</v>
      </c>
      <c r="F13" s="302">
        <v>54017613</v>
      </c>
      <c r="G13" s="550" t="s">
        <v>187</v>
      </c>
      <c r="H13" s="551"/>
    </row>
    <row r="14" spans="1:8" ht="15.5" x14ac:dyDescent="0.35">
      <c r="A14" s="583"/>
      <c r="B14" s="545"/>
      <c r="C14" s="92" t="s">
        <v>186</v>
      </c>
      <c r="D14" s="93">
        <v>42156</v>
      </c>
      <c r="E14" s="93">
        <v>62093</v>
      </c>
      <c r="F14" s="302">
        <v>54017713</v>
      </c>
      <c r="G14" s="550" t="s">
        <v>188</v>
      </c>
      <c r="H14" s="551"/>
    </row>
    <row r="15" spans="1:8" ht="15.5" x14ac:dyDescent="0.35">
      <c r="A15" s="583"/>
      <c r="B15" s="545"/>
      <c r="C15" s="92" t="s">
        <v>186</v>
      </c>
      <c r="D15" s="93">
        <v>42156</v>
      </c>
      <c r="E15" s="93">
        <v>62093</v>
      </c>
      <c r="F15" s="302">
        <v>228315303</v>
      </c>
      <c r="G15" s="550" t="s">
        <v>188</v>
      </c>
      <c r="H15" s="551"/>
    </row>
    <row r="16" spans="1:8" ht="15.5" x14ac:dyDescent="0.35">
      <c r="A16" s="583"/>
      <c r="B16" s="545"/>
      <c r="C16" s="92" t="s">
        <v>186</v>
      </c>
      <c r="D16" s="93">
        <v>42156</v>
      </c>
      <c r="E16" s="93">
        <v>62093</v>
      </c>
      <c r="F16" s="302">
        <v>228315603</v>
      </c>
      <c r="G16" s="550" t="s">
        <v>187</v>
      </c>
      <c r="H16" s="551"/>
    </row>
    <row r="17" spans="1:8" ht="15.5" x14ac:dyDescent="0.35">
      <c r="A17" s="583"/>
      <c r="B17" s="545"/>
      <c r="C17" s="92" t="s">
        <v>186</v>
      </c>
      <c r="D17" s="93">
        <v>42727</v>
      </c>
      <c r="E17" s="93" t="s">
        <v>182</v>
      </c>
      <c r="F17" s="302">
        <v>2283153</v>
      </c>
      <c r="G17" s="550" t="s">
        <v>188</v>
      </c>
      <c r="H17" s="551"/>
    </row>
    <row r="18" spans="1:8" ht="15.5" x14ac:dyDescent="0.35">
      <c r="A18" s="583"/>
      <c r="B18" s="545"/>
      <c r="C18" s="92" t="s">
        <v>186</v>
      </c>
      <c r="D18" s="93">
        <v>42727</v>
      </c>
      <c r="E18" s="93" t="s">
        <v>182</v>
      </c>
      <c r="F18" s="302">
        <v>2283156</v>
      </c>
      <c r="G18" s="550" t="s">
        <v>187</v>
      </c>
      <c r="H18" s="551"/>
    </row>
    <row r="19" spans="1:8" ht="15.5" x14ac:dyDescent="0.35">
      <c r="A19" s="583"/>
      <c r="B19" s="545"/>
      <c r="C19" s="92" t="s">
        <v>186</v>
      </c>
      <c r="D19" s="93">
        <v>43033</v>
      </c>
      <c r="E19" s="93" t="s">
        <v>182</v>
      </c>
      <c r="F19" s="302">
        <v>42858050103</v>
      </c>
      <c r="G19" s="550" t="s">
        <v>187</v>
      </c>
      <c r="H19" s="551"/>
    </row>
    <row r="20" spans="1:8" ht="15.5" x14ac:dyDescent="0.35">
      <c r="A20" s="583"/>
      <c r="B20" s="545"/>
      <c r="C20" s="92" t="s">
        <v>186</v>
      </c>
      <c r="D20" s="93">
        <v>43033</v>
      </c>
      <c r="E20" s="93" t="s">
        <v>182</v>
      </c>
      <c r="F20" s="302">
        <v>42858050203</v>
      </c>
      <c r="G20" s="550" t="s">
        <v>188</v>
      </c>
      <c r="H20" s="551"/>
    </row>
    <row r="21" spans="1:8" ht="15.5" x14ac:dyDescent="0.35">
      <c r="A21" s="583"/>
      <c r="B21" s="545"/>
      <c r="C21" s="92" t="s">
        <v>186</v>
      </c>
      <c r="D21" s="93">
        <v>40445</v>
      </c>
      <c r="E21" s="93" t="s">
        <v>182</v>
      </c>
      <c r="F21" s="302">
        <v>50383092493</v>
      </c>
      <c r="G21" s="550" t="s">
        <v>187</v>
      </c>
      <c r="H21" s="551"/>
    </row>
    <row r="22" spans="1:8" ht="15.5" x14ac:dyDescent="0.35">
      <c r="A22" s="583"/>
      <c r="B22" s="545"/>
      <c r="C22" s="92" t="s">
        <v>186</v>
      </c>
      <c r="D22" s="93">
        <v>40445</v>
      </c>
      <c r="E22" s="93" t="s">
        <v>182</v>
      </c>
      <c r="F22" s="302">
        <v>50383093093</v>
      </c>
      <c r="G22" s="550" t="s">
        <v>188</v>
      </c>
      <c r="H22" s="551"/>
    </row>
    <row r="23" spans="1:8" ht="15.5" x14ac:dyDescent="0.35">
      <c r="A23" s="583"/>
      <c r="B23" s="545"/>
      <c r="C23" s="92" t="s">
        <v>186</v>
      </c>
      <c r="D23" s="93">
        <v>42407</v>
      </c>
      <c r="E23" s="93" t="s">
        <v>182</v>
      </c>
      <c r="F23" s="302">
        <v>62756045983</v>
      </c>
      <c r="G23" s="550" t="s">
        <v>187</v>
      </c>
      <c r="H23" s="551"/>
    </row>
    <row r="24" spans="1:8" ht="15.5" x14ac:dyDescent="0.35">
      <c r="A24" s="583"/>
      <c r="B24" s="545"/>
      <c r="C24" s="92" t="s">
        <v>186</v>
      </c>
      <c r="D24" s="93">
        <v>42407</v>
      </c>
      <c r="E24" s="93" t="s">
        <v>182</v>
      </c>
      <c r="F24" s="302">
        <v>62756046083</v>
      </c>
      <c r="G24" s="550" t="s">
        <v>188</v>
      </c>
      <c r="H24" s="551"/>
    </row>
    <row r="25" spans="1:8" ht="15.5" x14ac:dyDescent="0.35">
      <c r="A25" s="583"/>
      <c r="B25" s="545"/>
      <c r="C25" s="94" t="s">
        <v>186</v>
      </c>
      <c r="D25" s="95">
        <v>42727</v>
      </c>
      <c r="E25" s="95" t="s">
        <v>182</v>
      </c>
      <c r="F25" s="303">
        <v>935378</v>
      </c>
      <c r="G25" s="580" t="s">
        <v>187</v>
      </c>
      <c r="H25" s="581"/>
    </row>
    <row r="26" spans="1:8" ht="15.5" x14ac:dyDescent="0.35">
      <c r="A26" s="583"/>
      <c r="B26" s="545"/>
      <c r="C26" s="94" t="s">
        <v>186</v>
      </c>
      <c r="D26" s="95">
        <v>42727</v>
      </c>
      <c r="E26" s="95" t="s">
        <v>182</v>
      </c>
      <c r="F26" s="303">
        <v>935379</v>
      </c>
      <c r="G26" s="580" t="s">
        <v>188</v>
      </c>
      <c r="H26" s="581"/>
    </row>
    <row r="27" spans="1:8" ht="15.5" x14ac:dyDescent="0.35">
      <c r="A27" s="583"/>
      <c r="B27" s="545"/>
      <c r="C27" s="94" t="s">
        <v>186</v>
      </c>
      <c r="D27" s="95">
        <v>42727</v>
      </c>
      <c r="E27" s="95" t="s">
        <v>182</v>
      </c>
      <c r="F27" s="303">
        <v>3780923</v>
      </c>
      <c r="G27" s="580" t="s">
        <v>187</v>
      </c>
      <c r="H27" s="581"/>
    </row>
    <row r="28" spans="1:8" ht="15.5" x14ac:dyDescent="0.35">
      <c r="A28" s="583"/>
      <c r="B28" s="545"/>
      <c r="C28" s="94" t="s">
        <v>186</v>
      </c>
      <c r="D28" s="95">
        <v>42727</v>
      </c>
      <c r="E28" s="95" t="s">
        <v>182</v>
      </c>
      <c r="F28" s="303">
        <v>3780924</v>
      </c>
      <c r="G28" s="580" t="s">
        <v>188</v>
      </c>
      <c r="H28" s="581"/>
    </row>
    <row r="29" spans="1:8" ht="15.5" x14ac:dyDescent="0.35">
      <c r="A29" s="583"/>
      <c r="B29" s="545"/>
      <c r="C29" s="94" t="s">
        <v>186</v>
      </c>
      <c r="D29" s="95">
        <v>42727</v>
      </c>
      <c r="E29" s="95" t="s">
        <v>182</v>
      </c>
      <c r="F29" s="303">
        <v>353560556</v>
      </c>
      <c r="G29" s="580" t="s">
        <v>188</v>
      </c>
      <c r="H29" s="581"/>
    </row>
    <row r="30" spans="1:8" ht="15.5" x14ac:dyDescent="0.35">
      <c r="A30" s="583"/>
      <c r="B30" s="545"/>
      <c r="C30" s="94" t="s">
        <v>186</v>
      </c>
      <c r="D30" s="95">
        <v>42727</v>
      </c>
      <c r="E30" s="95" t="s">
        <v>182</v>
      </c>
      <c r="F30" s="303">
        <v>617860911</v>
      </c>
      <c r="G30" s="580" t="s">
        <v>188</v>
      </c>
      <c r="H30" s="581"/>
    </row>
    <row r="31" spans="1:8" ht="15.5" x14ac:dyDescent="0.35">
      <c r="A31" s="583"/>
      <c r="B31" s="545"/>
      <c r="C31" s="94" t="s">
        <v>186</v>
      </c>
      <c r="D31" s="95">
        <v>42727</v>
      </c>
      <c r="E31" s="95" t="s">
        <v>182</v>
      </c>
      <c r="F31" s="303">
        <v>617860912</v>
      </c>
      <c r="G31" s="580" t="s">
        <v>188</v>
      </c>
      <c r="H31" s="581"/>
    </row>
    <row r="32" spans="1:8" ht="16.5" customHeight="1" x14ac:dyDescent="0.35">
      <c r="A32" s="583"/>
      <c r="B32" s="545"/>
      <c r="C32" s="94" t="s">
        <v>186</v>
      </c>
      <c r="D32" s="95">
        <v>42727</v>
      </c>
      <c r="E32" s="95" t="s">
        <v>182</v>
      </c>
      <c r="F32" s="303">
        <v>503830924</v>
      </c>
      <c r="G32" s="580" t="s">
        <v>187</v>
      </c>
      <c r="H32" s="581"/>
    </row>
    <row r="33" spans="1:8" ht="15.5" x14ac:dyDescent="0.35">
      <c r="A33" s="583"/>
      <c r="B33" s="545"/>
      <c r="C33" s="94" t="s">
        <v>186</v>
      </c>
      <c r="D33" s="95">
        <v>42727</v>
      </c>
      <c r="E33" s="95" t="s">
        <v>182</v>
      </c>
      <c r="F33" s="303">
        <v>503830930</v>
      </c>
      <c r="G33" s="580" t="s">
        <v>188</v>
      </c>
      <c r="H33" s="581"/>
    </row>
    <row r="34" spans="1:8" ht="15.5" x14ac:dyDescent="0.35">
      <c r="A34" s="583"/>
      <c r="B34" s="545"/>
      <c r="C34" s="94" t="s">
        <v>186</v>
      </c>
      <c r="D34" s="95">
        <v>42727</v>
      </c>
      <c r="E34" s="95" t="s">
        <v>182</v>
      </c>
      <c r="F34" s="303">
        <v>532170246</v>
      </c>
      <c r="G34" s="580" t="s">
        <v>188</v>
      </c>
      <c r="H34" s="581"/>
    </row>
    <row r="35" spans="1:8" ht="16.5" customHeight="1" x14ac:dyDescent="0.35">
      <c r="A35" s="583"/>
      <c r="B35" s="545"/>
      <c r="C35" s="94" t="s">
        <v>186</v>
      </c>
      <c r="D35" s="95">
        <v>42727</v>
      </c>
      <c r="E35" s="95" t="s">
        <v>182</v>
      </c>
      <c r="F35" s="303">
        <v>627560459</v>
      </c>
      <c r="G35" s="580" t="s">
        <v>187</v>
      </c>
      <c r="H35" s="581"/>
    </row>
    <row r="36" spans="1:8" ht="15.5" x14ac:dyDescent="0.35">
      <c r="A36" s="583"/>
      <c r="B36" s="545"/>
      <c r="C36" s="94" t="s">
        <v>186</v>
      </c>
      <c r="D36" s="95">
        <v>42727</v>
      </c>
      <c r="E36" s="95" t="s">
        <v>182</v>
      </c>
      <c r="F36" s="303">
        <v>627560460</v>
      </c>
      <c r="G36" s="538" t="s">
        <v>188</v>
      </c>
      <c r="H36" s="539"/>
    </row>
    <row r="37" spans="1:8" ht="15.5" x14ac:dyDescent="0.35">
      <c r="A37" s="583"/>
      <c r="B37" s="545"/>
      <c r="C37" s="94" t="s">
        <v>186</v>
      </c>
      <c r="D37" s="95">
        <v>42727</v>
      </c>
      <c r="E37" s="95" t="s">
        <v>182</v>
      </c>
      <c r="F37" s="303">
        <v>551544962</v>
      </c>
      <c r="G37" s="538" t="s">
        <v>188</v>
      </c>
      <c r="H37" s="539"/>
    </row>
    <row r="38" spans="1:8" ht="16.5" customHeight="1" x14ac:dyDescent="0.35">
      <c r="A38" s="583"/>
      <c r="B38" s="545"/>
      <c r="C38" s="94" t="s">
        <v>186</v>
      </c>
      <c r="D38" s="95">
        <v>42727</v>
      </c>
      <c r="E38" s="95" t="s">
        <v>182</v>
      </c>
      <c r="F38" s="303">
        <v>557000302</v>
      </c>
      <c r="G38" s="580" t="s">
        <v>187</v>
      </c>
      <c r="H38" s="581"/>
    </row>
    <row r="39" spans="1:8" ht="15.5" x14ac:dyDescent="0.35">
      <c r="A39" s="583"/>
      <c r="B39" s="545"/>
      <c r="C39" s="94" t="s">
        <v>186</v>
      </c>
      <c r="D39" s="95">
        <v>42727</v>
      </c>
      <c r="E39" s="95" t="s">
        <v>182</v>
      </c>
      <c r="F39" s="303">
        <v>557000303</v>
      </c>
      <c r="G39" s="538" t="s">
        <v>188</v>
      </c>
      <c r="H39" s="539"/>
    </row>
    <row r="40" spans="1:8" ht="16.5" customHeight="1" x14ac:dyDescent="0.35">
      <c r="A40" s="583"/>
      <c r="B40" s="545"/>
      <c r="C40" s="94" t="s">
        <v>186</v>
      </c>
      <c r="D40" s="95">
        <v>44743</v>
      </c>
      <c r="E40" s="95">
        <v>62093</v>
      </c>
      <c r="F40" s="303">
        <v>904715404</v>
      </c>
      <c r="G40" s="580" t="s">
        <v>187</v>
      </c>
      <c r="H40" s="581"/>
    </row>
    <row r="41" spans="1:8" ht="15.5" x14ac:dyDescent="0.35">
      <c r="A41" s="583"/>
      <c r="B41" s="545"/>
      <c r="C41" s="94" t="s">
        <v>186</v>
      </c>
      <c r="D41" s="95">
        <v>44743</v>
      </c>
      <c r="E41" s="95">
        <v>62093</v>
      </c>
      <c r="F41" s="303">
        <v>904715504</v>
      </c>
      <c r="G41" s="538" t="s">
        <v>188</v>
      </c>
      <c r="H41" s="539"/>
    </row>
    <row r="42" spans="1:8" ht="15.5" x14ac:dyDescent="0.35">
      <c r="A42" s="583"/>
      <c r="B42" s="545"/>
      <c r="C42" s="94" t="s">
        <v>186</v>
      </c>
      <c r="D42" s="95">
        <v>42727</v>
      </c>
      <c r="E42" s="95" t="s">
        <v>182</v>
      </c>
      <c r="F42" s="303">
        <v>545696578</v>
      </c>
      <c r="G42" s="538" t="s">
        <v>188</v>
      </c>
      <c r="H42" s="539"/>
    </row>
    <row r="43" spans="1:8" ht="16.5" customHeight="1" x14ac:dyDescent="0.35">
      <c r="A43" s="584"/>
      <c r="B43" s="546"/>
      <c r="C43" s="94" t="s">
        <v>186</v>
      </c>
      <c r="D43" s="95">
        <v>42727</v>
      </c>
      <c r="E43" s="95" t="s">
        <v>182</v>
      </c>
      <c r="F43" s="303">
        <v>647251924</v>
      </c>
      <c r="G43" s="580" t="s">
        <v>187</v>
      </c>
      <c r="H43" s="581"/>
    </row>
    <row r="44" spans="1:8" x14ac:dyDescent="0.35">
      <c r="A44" s="84" t="s">
        <v>166</v>
      </c>
      <c r="B44" s="299" t="s">
        <v>167</v>
      </c>
      <c r="C44" s="299" t="s">
        <v>141</v>
      </c>
      <c r="D44" s="517" t="s">
        <v>168</v>
      </c>
      <c r="E44" s="517"/>
      <c r="F44" s="540" t="s">
        <v>169</v>
      </c>
      <c r="G44" s="541"/>
      <c r="H44" s="542"/>
    </row>
    <row r="45" spans="1:8" ht="16.5" customHeight="1" x14ac:dyDescent="0.35">
      <c r="A45" s="575" t="s">
        <v>1029</v>
      </c>
      <c r="B45" s="544" t="s">
        <v>1030</v>
      </c>
      <c r="C45" s="150">
        <v>34.451999999999998</v>
      </c>
      <c r="D45" s="568">
        <v>46.618000000000002</v>
      </c>
      <c r="E45" s="569"/>
      <c r="F45" s="547" t="s">
        <v>172</v>
      </c>
      <c r="G45" s="548"/>
      <c r="H45" s="549"/>
    </row>
    <row r="46" spans="1:8" ht="27" customHeight="1" x14ac:dyDescent="0.35">
      <c r="A46" s="576"/>
      <c r="B46" s="545"/>
      <c r="C46" s="91" t="s">
        <v>173</v>
      </c>
      <c r="D46" s="85" t="s">
        <v>174</v>
      </c>
      <c r="E46" s="85" t="s">
        <v>175</v>
      </c>
      <c r="F46" s="86" t="s">
        <v>176</v>
      </c>
      <c r="G46" s="517" t="s">
        <v>177</v>
      </c>
      <c r="H46" s="537"/>
    </row>
    <row r="47" spans="1:8" ht="15.5" x14ac:dyDescent="0.35">
      <c r="A47" s="576"/>
      <c r="B47" s="545"/>
      <c r="C47" s="305" t="s">
        <v>186</v>
      </c>
      <c r="D47" s="306">
        <v>37711</v>
      </c>
      <c r="E47" s="307" t="s">
        <v>182</v>
      </c>
      <c r="F47" s="308">
        <v>12496127802</v>
      </c>
      <c r="G47" s="578" t="s">
        <v>206</v>
      </c>
      <c r="H47" s="579"/>
    </row>
    <row r="48" spans="1:8" ht="15.5" x14ac:dyDescent="0.35">
      <c r="A48" s="576"/>
      <c r="B48" s="545"/>
      <c r="C48" s="305" t="s">
        <v>186</v>
      </c>
      <c r="D48" s="306">
        <v>37711</v>
      </c>
      <c r="E48" s="307" t="s">
        <v>182</v>
      </c>
      <c r="F48" s="308">
        <v>12496131002</v>
      </c>
      <c r="G48" s="578" t="s">
        <v>207</v>
      </c>
      <c r="H48" s="579"/>
    </row>
    <row r="49" spans="1:8" ht="15.5" x14ac:dyDescent="0.35">
      <c r="A49" s="576"/>
      <c r="B49" s="545"/>
      <c r="C49" s="309" t="s">
        <v>186</v>
      </c>
      <c r="D49" s="310">
        <v>42727</v>
      </c>
      <c r="E49" s="311" t="s">
        <v>182</v>
      </c>
      <c r="F49" s="312">
        <v>353560605</v>
      </c>
      <c r="G49" s="573" t="s">
        <v>1031</v>
      </c>
      <c r="H49" s="574"/>
    </row>
    <row r="50" spans="1:8" ht="16.5" customHeight="1" x14ac:dyDescent="0.35">
      <c r="A50" s="576"/>
      <c r="B50" s="545"/>
      <c r="C50" s="309" t="s">
        <v>186</v>
      </c>
      <c r="D50" s="310">
        <v>42727</v>
      </c>
      <c r="E50" s="311" t="s">
        <v>182</v>
      </c>
      <c r="F50" s="312">
        <v>353560606</v>
      </c>
      <c r="G50" s="573" t="s">
        <v>1032</v>
      </c>
      <c r="H50" s="574"/>
    </row>
    <row r="51" spans="1:8" ht="16.5" customHeight="1" x14ac:dyDescent="0.35">
      <c r="A51" s="576"/>
      <c r="B51" s="545"/>
      <c r="C51" s="309" t="s">
        <v>186</v>
      </c>
      <c r="D51" s="310">
        <v>42727</v>
      </c>
      <c r="E51" s="311" t="s">
        <v>182</v>
      </c>
      <c r="F51" s="312">
        <v>353560607</v>
      </c>
      <c r="G51" s="573" t="s">
        <v>1033</v>
      </c>
      <c r="H51" s="574"/>
    </row>
    <row r="52" spans="1:8" ht="16.5" customHeight="1" x14ac:dyDescent="0.35">
      <c r="A52" s="576"/>
      <c r="B52" s="545"/>
      <c r="C52" s="309" t="s">
        <v>186</v>
      </c>
      <c r="D52" s="310">
        <v>42727</v>
      </c>
      <c r="E52" s="311" t="s">
        <v>182</v>
      </c>
      <c r="F52" s="312">
        <v>545696325</v>
      </c>
      <c r="G52" s="573" t="s">
        <v>1032</v>
      </c>
      <c r="H52" s="574"/>
    </row>
    <row r="53" spans="1:8" ht="16.5" customHeight="1" x14ac:dyDescent="0.35">
      <c r="A53" s="576"/>
      <c r="B53" s="545"/>
      <c r="C53" s="309" t="s">
        <v>186</v>
      </c>
      <c r="D53" s="310">
        <v>42727</v>
      </c>
      <c r="E53" s="311" t="s">
        <v>182</v>
      </c>
      <c r="F53" s="312">
        <v>545696326</v>
      </c>
      <c r="G53" s="573" t="s">
        <v>1033</v>
      </c>
      <c r="H53" s="574"/>
    </row>
    <row r="54" spans="1:8" ht="16.5" customHeight="1" x14ac:dyDescent="0.35">
      <c r="A54" s="576"/>
      <c r="B54" s="545"/>
      <c r="C54" s="309" t="s">
        <v>186</v>
      </c>
      <c r="D54" s="310">
        <v>42727</v>
      </c>
      <c r="E54" s="311" t="s">
        <v>182</v>
      </c>
      <c r="F54" s="312">
        <v>647250930</v>
      </c>
      <c r="G54" s="573" t="s">
        <v>207</v>
      </c>
      <c r="H54" s="574"/>
    </row>
    <row r="55" spans="1:8" ht="16.5" customHeight="1" x14ac:dyDescent="0.35">
      <c r="A55" s="576"/>
      <c r="B55" s="545"/>
      <c r="C55" s="309" t="s">
        <v>186</v>
      </c>
      <c r="D55" s="310">
        <v>42727</v>
      </c>
      <c r="E55" s="311" t="s">
        <v>182</v>
      </c>
      <c r="F55" s="312">
        <v>590110750</v>
      </c>
      <c r="G55" s="573" t="s">
        <v>1033</v>
      </c>
      <c r="H55" s="574"/>
    </row>
    <row r="56" spans="1:8" ht="16.5" customHeight="1" x14ac:dyDescent="0.35">
      <c r="A56" s="576"/>
      <c r="B56" s="545"/>
      <c r="C56" s="309" t="s">
        <v>186</v>
      </c>
      <c r="D56" s="310">
        <v>42727</v>
      </c>
      <c r="E56" s="311" t="s">
        <v>182</v>
      </c>
      <c r="F56" s="312">
        <v>590110751</v>
      </c>
      <c r="G56" s="573" t="s">
        <v>1031</v>
      </c>
      <c r="H56" s="574"/>
    </row>
    <row r="57" spans="1:8" ht="16.5" customHeight="1" x14ac:dyDescent="0.35">
      <c r="A57" s="576"/>
      <c r="B57" s="545"/>
      <c r="C57" s="309" t="s">
        <v>186</v>
      </c>
      <c r="D57" s="310">
        <v>42727</v>
      </c>
      <c r="E57" s="311" t="s">
        <v>182</v>
      </c>
      <c r="F57" s="312">
        <v>590110752</v>
      </c>
      <c r="G57" s="573" t="s">
        <v>1032</v>
      </c>
      <c r="H57" s="574"/>
    </row>
    <row r="58" spans="1:8" ht="16.5" customHeight="1" x14ac:dyDescent="0.35">
      <c r="A58" s="576"/>
      <c r="B58" s="545"/>
      <c r="C58" s="309" t="s">
        <v>186</v>
      </c>
      <c r="D58" s="310">
        <v>42727</v>
      </c>
      <c r="E58" s="311" t="s">
        <v>182</v>
      </c>
      <c r="F58" s="312">
        <v>590110757</v>
      </c>
      <c r="G58" s="573" t="s">
        <v>1034</v>
      </c>
      <c r="H58" s="574"/>
    </row>
    <row r="59" spans="1:8" ht="16.5" customHeight="1" x14ac:dyDescent="0.35">
      <c r="A59" s="577"/>
      <c r="B59" s="546"/>
      <c r="C59" s="309" t="s">
        <v>186</v>
      </c>
      <c r="D59" s="310">
        <v>42727</v>
      </c>
      <c r="E59" s="311" t="s">
        <v>182</v>
      </c>
      <c r="F59" s="312">
        <v>590110758</v>
      </c>
      <c r="G59" s="573" t="s">
        <v>1035</v>
      </c>
      <c r="H59" s="574"/>
    </row>
    <row r="60" spans="1:8" x14ac:dyDescent="0.35">
      <c r="A60" s="84" t="s">
        <v>166</v>
      </c>
      <c r="B60" s="299" t="s">
        <v>167</v>
      </c>
      <c r="C60" s="299" t="s">
        <v>141</v>
      </c>
      <c r="D60" s="517" t="s">
        <v>168</v>
      </c>
      <c r="E60" s="517"/>
      <c r="F60" s="521" t="s">
        <v>169</v>
      </c>
      <c r="G60" s="522"/>
      <c r="H60" s="523"/>
    </row>
    <row r="61" spans="1:8" ht="16.5" customHeight="1" x14ac:dyDescent="0.35">
      <c r="A61" s="524" t="s">
        <v>189</v>
      </c>
      <c r="B61" s="544" t="s">
        <v>190</v>
      </c>
      <c r="C61" s="150">
        <v>34.980000000000004</v>
      </c>
      <c r="D61" s="568">
        <v>47.135000000000005</v>
      </c>
      <c r="E61" s="569"/>
      <c r="F61" s="547" t="s">
        <v>172</v>
      </c>
      <c r="G61" s="548"/>
      <c r="H61" s="549"/>
    </row>
    <row r="62" spans="1:8" x14ac:dyDescent="0.35">
      <c r="A62" s="525"/>
      <c r="B62" s="545"/>
      <c r="C62" s="85" t="s">
        <v>173</v>
      </c>
      <c r="D62" s="85" t="s">
        <v>174</v>
      </c>
      <c r="E62" s="85" t="s">
        <v>175</v>
      </c>
      <c r="F62" s="96" t="s">
        <v>176</v>
      </c>
      <c r="G62" s="507" t="s">
        <v>177</v>
      </c>
      <c r="H62" s="508"/>
    </row>
    <row r="63" spans="1:8" x14ac:dyDescent="0.35">
      <c r="A63" s="525"/>
      <c r="B63" s="545"/>
      <c r="C63" s="92" t="s">
        <v>191</v>
      </c>
      <c r="D63" s="97">
        <v>42727</v>
      </c>
      <c r="E63" s="97" t="s">
        <v>182</v>
      </c>
      <c r="F63" s="302">
        <v>935720</v>
      </c>
      <c r="G63" s="550" t="s">
        <v>192</v>
      </c>
      <c r="H63" s="551"/>
    </row>
    <row r="64" spans="1:8" x14ac:dyDescent="0.35">
      <c r="A64" s="525"/>
      <c r="B64" s="545"/>
      <c r="C64" s="92" t="s">
        <v>191</v>
      </c>
      <c r="D64" s="97">
        <v>42727</v>
      </c>
      <c r="E64" s="97" t="s">
        <v>182</v>
      </c>
      <c r="F64" s="302">
        <v>935721</v>
      </c>
      <c r="G64" s="550" t="s">
        <v>193</v>
      </c>
      <c r="H64" s="551"/>
    </row>
    <row r="65" spans="1:8" x14ac:dyDescent="0.35">
      <c r="A65" s="525"/>
      <c r="B65" s="545"/>
      <c r="C65" s="92" t="s">
        <v>191</v>
      </c>
      <c r="D65" s="97">
        <v>42727</v>
      </c>
      <c r="E65" s="97" t="s">
        <v>182</v>
      </c>
      <c r="F65" s="302">
        <v>540188</v>
      </c>
      <c r="G65" s="550" t="s">
        <v>192</v>
      </c>
      <c r="H65" s="551"/>
    </row>
    <row r="66" spans="1:8" x14ac:dyDescent="0.35">
      <c r="A66" s="525"/>
      <c r="B66" s="545"/>
      <c r="C66" s="92" t="s">
        <v>191</v>
      </c>
      <c r="D66" s="97">
        <v>42727</v>
      </c>
      <c r="E66" s="97" t="s">
        <v>182</v>
      </c>
      <c r="F66" s="302">
        <v>540189</v>
      </c>
      <c r="G66" s="550" t="s">
        <v>193</v>
      </c>
      <c r="H66" s="551"/>
    </row>
    <row r="67" spans="1:8" x14ac:dyDescent="0.35">
      <c r="A67" s="525"/>
      <c r="B67" s="545"/>
      <c r="C67" s="92" t="s">
        <v>191</v>
      </c>
      <c r="D67" s="97">
        <v>41817</v>
      </c>
      <c r="E67" s="97" t="s">
        <v>182</v>
      </c>
      <c r="F67" s="302">
        <v>54018813</v>
      </c>
      <c r="G67" s="550" t="s">
        <v>192</v>
      </c>
      <c r="H67" s="551"/>
    </row>
    <row r="68" spans="1:8" x14ac:dyDescent="0.35">
      <c r="A68" s="525"/>
      <c r="B68" s="545"/>
      <c r="C68" s="92" t="s">
        <v>191</v>
      </c>
      <c r="D68" s="97">
        <v>41817</v>
      </c>
      <c r="E68" s="97" t="s">
        <v>182</v>
      </c>
      <c r="F68" s="302">
        <v>54018913</v>
      </c>
      <c r="G68" s="550" t="s">
        <v>193</v>
      </c>
      <c r="H68" s="551"/>
    </row>
    <row r="69" spans="1:8" x14ac:dyDescent="0.35">
      <c r="A69" s="525"/>
      <c r="B69" s="545"/>
      <c r="C69" s="92" t="s">
        <v>191</v>
      </c>
      <c r="D69" s="97">
        <v>42727</v>
      </c>
      <c r="E69" s="97" t="s">
        <v>182</v>
      </c>
      <c r="F69" s="302">
        <v>2283154</v>
      </c>
      <c r="G69" s="550" t="s">
        <v>194</v>
      </c>
      <c r="H69" s="551"/>
    </row>
    <row r="70" spans="1:8" x14ac:dyDescent="0.35">
      <c r="A70" s="525"/>
      <c r="B70" s="545"/>
      <c r="C70" s="92" t="s">
        <v>191</v>
      </c>
      <c r="D70" s="97">
        <v>42727</v>
      </c>
      <c r="E70" s="97" t="s">
        <v>182</v>
      </c>
      <c r="F70" s="302">
        <v>2283155</v>
      </c>
      <c r="G70" s="550" t="s">
        <v>195</v>
      </c>
      <c r="H70" s="551"/>
    </row>
    <row r="71" spans="1:8" x14ac:dyDescent="0.35">
      <c r="A71" s="525"/>
      <c r="B71" s="545"/>
      <c r="C71" s="92" t="s">
        <v>191</v>
      </c>
      <c r="D71" s="97">
        <v>41337</v>
      </c>
      <c r="E71" s="97" t="s">
        <v>182</v>
      </c>
      <c r="F71" s="302">
        <v>228315403</v>
      </c>
      <c r="G71" s="550" t="s">
        <v>194</v>
      </c>
      <c r="H71" s="551"/>
    </row>
    <row r="72" spans="1:8" x14ac:dyDescent="0.35">
      <c r="A72" s="525"/>
      <c r="B72" s="545"/>
      <c r="C72" s="92" t="s">
        <v>191</v>
      </c>
      <c r="D72" s="97">
        <v>41337</v>
      </c>
      <c r="E72" s="97" t="s">
        <v>182</v>
      </c>
      <c r="F72" s="302">
        <v>228315503</v>
      </c>
      <c r="G72" s="550" t="s">
        <v>195</v>
      </c>
      <c r="H72" s="551"/>
    </row>
    <row r="73" spans="1:8" x14ac:dyDescent="0.35">
      <c r="A73" s="525"/>
      <c r="B73" s="545"/>
      <c r="C73" s="92" t="s">
        <v>191</v>
      </c>
      <c r="D73" s="97">
        <v>43082</v>
      </c>
      <c r="E73" s="97" t="s">
        <v>182</v>
      </c>
      <c r="F73" s="302">
        <v>406800503</v>
      </c>
      <c r="G73" s="550" t="s">
        <v>192</v>
      </c>
      <c r="H73" s="551"/>
    </row>
    <row r="74" spans="1:8" x14ac:dyDescent="0.35">
      <c r="A74" s="525"/>
      <c r="B74" s="545"/>
      <c r="C74" s="92" t="s">
        <v>191</v>
      </c>
      <c r="D74" s="97">
        <v>43082</v>
      </c>
      <c r="E74" s="97" t="s">
        <v>182</v>
      </c>
      <c r="F74" s="302">
        <v>406802003</v>
      </c>
      <c r="G74" s="550" t="s">
        <v>193</v>
      </c>
      <c r="H74" s="551"/>
    </row>
    <row r="75" spans="1:8" x14ac:dyDescent="0.35">
      <c r="A75" s="525"/>
      <c r="B75" s="545"/>
      <c r="C75" s="92" t="s">
        <v>191</v>
      </c>
      <c r="D75" s="97">
        <v>41817</v>
      </c>
      <c r="E75" s="97" t="s">
        <v>182</v>
      </c>
      <c r="F75" s="302">
        <v>904700906</v>
      </c>
      <c r="G75" s="550" t="s">
        <v>194</v>
      </c>
      <c r="H75" s="551"/>
    </row>
    <row r="76" spans="1:8" x14ac:dyDescent="0.35">
      <c r="A76" s="525"/>
      <c r="B76" s="545"/>
      <c r="C76" s="92" t="s">
        <v>191</v>
      </c>
      <c r="D76" s="97">
        <v>41817</v>
      </c>
      <c r="E76" s="97" t="s">
        <v>182</v>
      </c>
      <c r="F76" s="302">
        <v>904701006</v>
      </c>
      <c r="G76" s="550" t="s">
        <v>195</v>
      </c>
      <c r="H76" s="551"/>
    </row>
    <row r="77" spans="1:8" x14ac:dyDescent="0.35">
      <c r="A77" s="525"/>
      <c r="B77" s="545"/>
      <c r="C77" s="92" t="s">
        <v>191</v>
      </c>
      <c r="D77" s="97">
        <v>44218</v>
      </c>
      <c r="E77" s="97" t="s">
        <v>182</v>
      </c>
      <c r="F77" s="302">
        <v>16729054910</v>
      </c>
      <c r="G77" s="550" t="s">
        <v>194</v>
      </c>
      <c r="H77" s="551"/>
    </row>
    <row r="78" spans="1:8" x14ac:dyDescent="0.35">
      <c r="A78" s="525"/>
      <c r="B78" s="545"/>
      <c r="C78" s="92" t="s">
        <v>191</v>
      </c>
      <c r="D78" s="97">
        <v>44218</v>
      </c>
      <c r="E78" s="97" t="s">
        <v>182</v>
      </c>
      <c r="F78" s="302">
        <v>16729055010</v>
      </c>
      <c r="G78" s="550" t="s">
        <v>195</v>
      </c>
      <c r="H78" s="551"/>
    </row>
    <row r="79" spans="1:8" x14ac:dyDescent="0.35">
      <c r="A79" s="525"/>
      <c r="B79" s="545"/>
      <c r="C79" s="92" t="s">
        <v>191</v>
      </c>
      <c r="D79" s="97">
        <v>43934</v>
      </c>
      <c r="E79" s="97" t="s">
        <v>182</v>
      </c>
      <c r="F79" s="302">
        <v>42858060103</v>
      </c>
      <c r="G79" s="550" t="s">
        <v>194</v>
      </c>
      <c r="H79" s="551"/>
    </row>
    <row r="80" spans="1:8" x14ac:dyDescent="0.35">
      <c r="A80" s="525"/>
      <c r="B80" s="545"/>
      <c r="C80" s="92" t="s">
        <v>191</v>
      </c>
      <c r="D80" s="97">
        <v>43934</v>
      </c>
      <c r="E80" s="97" t="s">
        <v>182</v>
      </c>
      <c r="F80" s="302">
        <v>42858060203</v>
      </c>
      <c r="G80" s="550" t="s">
        <v>195</v>
      </c>
      <c r="H80" s="551"/>
    </row>
    <row r="81" spans="1:8" x14ac:dyDescent="0.35">
      <c r="A81" s="525"/>
      <c r="B81" s="545"/>
      <c r="C81" s="92" t="s">
        <v>191</v>
      </c>
      <c r="D81" s="97">
        <v>42376</v>
      </c>
      <c r="E81" s="97" t="s">
        <v>182</v>
      </c>
      <c r="F81" s="302">
        <v>50383028793</v>
      </c>
      <c r="G81" s="550" t="s">
        <v>193</v>
      </c>
      <c r="H81" s="551"/>
    </row>
    <row r="82" spans="1:8" x14ac:dyDescent="0.35">
      <c r="A82" s="525"/>
      <c r="B82" s="545"/>
      <c r="C82" s="92" t="s">
        <v>191</v>
      </c>
      <c r="D82" s="97">
        <v>42376</v>
      </c>
      <c r="E82" s="97" t="s">
        <v>182</v>
      </c>
      <c r="F82" s="302">
        <v>50383029493</v>
      </c>
      <c r="G82" s="550" t="s">
        <v>192</v>
      </c>
      <c r="H82" s="551"/>
    </row>
    <row r="83" spans="1:8" x14ac:dyDescent="0.35">
      <c r="A83" s="525"/>
      <c r="B83" s="545"/>
      <c r="C83" s="92" t="s">
        <v>191</v>
      </c>
      <c r="D83" s="97">
        <v>42632</v>
      </c>
      <c r="E83" s="97" t="s">
        <v>182</v>
      </c>
      <c r="F83" s="302">
        <v>62175045232</v>
      </c>
      <c r="G83" s="550" t="s">
        <v>192</v>
      </c>
      <c r="H83" s="551"/>
    </row>
    <row r="84" spans="1:8" x14ac:dyDescent="0.35">
      <c r="A84" s="525"/>
      <c r="B84" s="545"/>
      <c r="C84" s="92" t="s">
        <v>191</v>
      </c>
      <c r="D84" s="97">
        <v>42632</v>
      </c>
      <c r="E84" s="97" t="s">
        <v>182</v>
      </c>
      <c r="F84" s="302">
        <v>62175045832</v>
      </c>
      <c r="G84" s="550" t="s">
        <v>193</v>
      </c>
      <c r="H84" s="551"/>
    </row>
    <row r="85" spans="1:8" x14ac:dyDescent="0.35">
      <c r="A85" s="525"/>
      <c r="B85" s="545"/>
      <c r="C85" s="92" t="s">
        <v>191</v>
      </c>
      <c r="D85" s="97">
        <v>42934</v>
      </c>
      <c r="E85" s="97" t="s">
        <v>182</v>
      </c>
      <c r="F85" s="302">
        <v>62756096983</v>
      </c>
      <c r="G85" s="550" t="s">
        <v>192</v>
      </c>
      <c r="H85" s="551"/>
    </row>
    <row r="86" spans="1:8" x14ac:dyDescent="0.35">
      <c r="A86" s="525"/>
      <c r="B86" s="545"/>
      <c r="C86" s="92" t="s">
        <v>191</v>
      </c>
      <c r="D86" s="97">
        <v>42934</v>
      </c>
      <c r="E86" s="97" t="s">
        <v>182</v>
      </c>
      <c r="F86" s="302">
        <v>62756097083</v>
      </c>
      <c r="G86" s="550" t="s">
        <v>193</v>
      </c>
      <c r="H86" s="551"/>
    </row>
    <row r="87" spans="1:8" x14ac:dyDescent="0.35">
      <c r="A87" s="525"/>
      <c r="B87" s="545"/>
      <c r="C87" s="92" t="s">
        <v>191</v>
      </c>
      <c r="D87" s="97">
        <v>41327</v>
      </c>
      <c r="E87" s="97" t="s">
        <v>182</v>
      </c>
      <c r="F87" s="302">
        <v>65162041503</v>
      </c>
      <c r="G87" s="550" t="s">
        <v>193</v>
      </c>
      <c r="H87" s="551"/>
    </row>
    <row r="88" spans="1:8" x14ac:dyDescent="0.35">
      <c r="A88" s="525"/>
      <c r="B88" s="545"/>
      <c r="C88" s="92" t="s">
        <v>191</v>
      </c>
      <c r="D88" s="97">
        <v>41327</v>
      </c>
      <c r="E88" s="97" t="s">
        <v>182</v>
      </c>
      <c r="F88" s="302">
        <v>65162041603</v>
      </c>
      <c r="G88" s="550" t="s">
        <v>192</v>
      </c>
      <c r="H88" s="551"/>
    </row>
    <row r="89" spans="1:8" x14ac:dyDescent="0.35">
      <c r="A89" s="525"/>
      <c r="B89" s="545"/>
      <c r="C89" s="94" t="s">
        <v>191</v>
      </c>
      <c r="D89" s="88">
        <v>42727</v>
      </c>
      <c r="E89" s="88" t="s">
        <v>182</v>
      </c>
      <c r="F89" s="303">
        <v>4061923</v>
      </c>
      <c r="G89" s="538" t="s">
        <v>193</v>
      </c>
      <c r="H89" s="539"/>
    </row>
    <row r="90" spans="1:8" x14ac:dyDescent="0.35">
      <c r="A90" s="525"/>
      <c r="B90" s="545"/>
      <c r="C90" s="94" t="s">
        <v>191</v>
      </c>
      <c r="D90" s="88">
        <v>42727</v>
      </c>
      <c r="E90" s="88" t="s">
        <v>182</v>
      </c>
      <c r="F90" s="303">
        <v>4061924</v>
      </c>
      <c r="G90" s="538" t="s">
        <v>192</v>
      </c>
      <c r="H90" s="539"/>
    </row>
    <row r="91" spans="1:8" ht="16.5" customHeight="1" x14ac:dyDescent="0.35">
      <c r="A91" s="525"/>
      <c r="B91" s="545"/>
      <c r="C91" s="94" t="s">
        <v>191</v>
      </c>
      <c r="D91" s="88">
        <v>42727</v>
      </c>
      <c r="E91" s="88" t="s">
        <v>182</v>
      </c>
      <c r="F91" s="303">
        <v>422910174</v>
      </c>
      <c r="G91" s="538" t="s">
        <v>194</v>
      </c>
      <c r="H91" s="539"/>
    </row>
    <row r="92" spans="1:8" ht="16.5" customHeight="1" x14ac:dyDescent="0.35">
      <c r="A92" s="525"/>
      <c r="B92" s="545"/>
      <c r="C92" s="94" t="s">
        <v>191</v>
      </c>
      <c r="D92" s="88">
        <v>42727</v>
      </c>
      <c r="E92" s="88" t="s">
        <v>182</v>
      </c>
      <c r="F92" s="303">
        <v>422910175</v>
      </c>
      <c r="G92" s="538" t="s">
        <v>195</v>
      </c>
      <c r="H92" s="539"/>
    </row>
    <row r="93" spans="1:8" ht="16.5" customHeight="1" x14ac:dyDescent="0.35">
      <c r="A93" s="525"/>
      <c r="B93" s="545"/>
      <c r="C93" s="94" t="s">
        <v>191</v>
      </c>
      <c r="D93" s="88">
        <v>42727</v>
      </c>
      <c r="E93" s="88" t="s">
        <v>182</v>
      </c>
      <c r="F93" s="303">
        <v>617860678</v>
      </c>
      <c r="G93" s="538" t="s">
        <v>193</v>
      </c>
      <c r="H93" s="539"/>
    </row>
    <row r="94" spans="1:8" ht="16.5" customHeight="1" x14ac:dyDescent="0.35">
      <c r="A94" s="525"/>
      <c r="B94" s="545"/>
      <c r="C94" s="94" t="s">
        <v>191</v>
      </c>
      <c r="D94" s="88">
        <v>42727</v>
      </c>
      <c r="E94" s="88" t="s">
        <v>182</v>
      </c>
      <c r="F94" s="303">
        <v>493490554</v>
      </c>
      <c r="G94" s="538" t="s">
        <v>194</v>
      </c>
      <c r="H94" s="539"/>
    </row>
    <row r="95" spans="1:8" ht="16.5" customHeight="1" x14ac:dyDescent="0.35">
      <c r="A95" s="525"/>
      <c r="B95" s="545"/>
      <c r="C95" s="94" t="s">
        <v>191</v>
      </c>
      <c r="D95" s="88">
        <v>42727</v>
      </c>
      <c r="E95" s="88" t="s">
        <v>182</v>
      </c>
      <c r="F95" s="303">
        <v>521250678</v>
      </c>
      <c r="G95" s="538" t="s">
        <v>195</v>
      </c>
      <c r="H95" s="539"/>
    </row>
    <row r="96" spans="1:8" ht="16.5" customHeight="1" x14ac:dyDescent="0.35">
      <c r="A96" s="525"/>
      <c r="B96" s="545"/>
      <c r="C96" s="94" t="s">
        <v>191</v>
      </c>
      <c r="D96" s="88">
        <v>42727</v>
      </c>
      <c r="E96" s="88" t="s">
        <v>182</v>
      </c>
      <c r="F96" s="303">
        <v>502680144</v>
      </c>
      <c r="G96" s="538" t="s">
        <v>194</v>
      </c>
      <c r="H96" s="539"/>
    </row>
    <row r="97" spans="1:8" ht="16.5" customHeight="1" x14ac:dyDescent="0.35">
      <c r="A97" s="525"/>
      <c r="B97" s="545"/>
      <c r="C97" s="94" t="s">
        <v>191</v>
      </c>
      <c r="D97" s="88">
        <v>42727</v>
      </c>
      <c r="E97" s="88" t="s">
        <v>182</v>
      </c>
      <c r="F97" s="303">
        <v>502680145</v>
      </c>
      <c r="G97" s="538" t="s">
        <v>195</v>
      </c>
      <c r="H97" s="539"/>
    </row>
    <row r="98" spans="1:8" ht="16.5" customHeight="1" x14ac:dyDescent="0.35">
      <c r="A98" s="525"/>
      <c r="B98" s="545"/>
      <c r="C98" s="94" t="s">
        <v>191</v>
      </c>
      <c r="D98" s="88">
        <v>42727</v>
      </c>
      <c r="E98" s="88" t="s">
        <v>182</v>
      </c>
      <c r="F98" s="303">
        <v>503830287</v>
      </c>
      <c r="G98" s="538" t="s">
        <v>195</v>
      </c>
      <c r="H98" s="539"/>
    </row>
    <row r="99" spans="1:8" ht="16.5" customHeight="1" x14ac:dyDescent="0.35">
      <c r="A99" s="525"/>
      <c r="B99" s="545"/>
      <c r="C99" s="94" t="s">
        <v>191</v>
      </c>
      <c r="D99" s="88">
        <v>42727</v>
      </c>
      <c r="E99" s="88" t="s">
        <v>182</v>
      </c>
      <c r="F99" s="303">
        <v>503830294</v>
      </c>
      <c r="G99" s="538" t="s">
        <v>194</v>
      </c>
      <c r="H99" s="539"/>
    </row>
    <row r="100" spans="1:8" ht="16.5" customHeight="1" x14ac:dyDescent="0.35">
      <c r="A100" s="525"/>
      <c r="B100" s="545"/>
      <c r="C100" s="94" t="s">
        <v>191</v>
      </c>
      <c r="D100" s="88">
        <v>42727</v>
      </c>
      <c r="E100" s="88" t="s">
        <v>182</v>
      </c>
      <c r="F100" s="303">
        <v>532170138</v>
      </c>
      <c r="G100" s="538" t="s">
        <v>195</v>
      </c>
      <c r="H100" s="539"/>
    </row>
    <row r="101" spans="1:8" ht="16.5" customHeight="1" x14ac:dyDescent="0.35">
      <c r="A101" s="525"/>
      <c r="B101" s="545"/>
      <c r="C101" s="94" t="s">
        <v>191</v>
      </c>
      <c r="D101" s="88">
        <v>42727</v>
      </c>
      <c r="E101" s="88" t="s">
        <v>182</v>
      </c>
      <c r="F101" s="303">
        <v>604290586</v>
      </c>
      <c r="G101" s="538" t="s">
        <v>194</v>
      </c>
      <c r="H101" s="539"/>
    </row>
    <row r="102" spans="1:8" ht="16.5" customHeight="1" x14ac:dyDescent="0.35">
      <c r="A102" s="525"/>
      <c r="B102" s="545"/>
      <c r="C102" s="94" t="s">
        <v>191</v>
      </c>
      <c r="D102" s="88">
        <v>42727</v>
      </c>
      <c r="E102" s="88" t="s">
        <v>182</v>
      </c>
      <c r="F102" s="303">
        <v>604290587</v>
      </c>
      <c r="G102" s="538" t="s">
        <v>195</v>
      </c>
      <c r="H102" s="539"/>
    </row>
    <row r="103" spans="1:8" ht="16.5" customHeight="1" x14ac:dyDescent="0.35">
      <c r="A103" s="525"/>
      <c r="B103" s="545"/>
      <c r="C103" s="94" t="s">
        <v>191</v>
      </c>
      <c r="D103" s="88">
        <v>42727</v>
      </c>
      <c r="E103" s="88" t="s">
        <v>182</v>
      </c>
      <c r="F103" s="303">
        <v>608460970</v>
      </c>
      <c r="G103" s="538" t="s">
        <v>194</v>
      </c>
      <c r="H103" s="539"/>
    </row>
    <row r="104" spans="1:8" ht="16.5" customHeight="1" x14ac:dyDescent="0.35">
      <c r="A104" s="525"/>
      <c r="B104" s="545"/>
      <c r="C104" s="94" t="s">
        <v>191</v>
      </c>
      <c r="D104" s="88">
        <v>42727</v>
      </c>
      <c r="E104" s="88" t="s">
        <v>182</v>
      </c>
      <c r="F104" s="303">
        <v>608460971</v>
      </c>
      <c r="G104" s="538" t="s">
        <v>195</v>
      </c>
      <c r="H104" s="539"/>
    </row>
    <row r="105" spans="1:8" x14ac:dyDescent="0.35">
      <c r="A105" s="525"/>
      <c r="B105" s="545"/>
      <c r="C105" s="94" t="s">
        <v>191</v>
      </c>
      <c r="D105" s="88">
        <v>42632</v>
      </c>
      <c r="E105" s="88" t="s">
        <v>182</v>
      </c>
      <c r="F105" s="303">
        <v>621750452</v>
      </c>
      <c r="G105" s="538" t="s">
        <v>192</v>
      </c>
      <c r="H105" s="539"/>
    </row>
    <row r="106" spans="1:8" ht="16.5" customHeight="1" x14ac:dyDescent="0.35">
      <c r="A106" s="525"/>
      <c r="B106" s="545"/>
      <c r="C106" s="94" t="s">
        <v>191</v>
      </c>
      <c r="D106" s="88">
        <v>42632</v>
      </c>
      <c r="E106" s="88" t="s">
        <v>182</v>
      </c>
      <c r="F106" s="303">
        <v>621750458</v>
      </c>
      <c r="G106" s="538" t="s">
        <v>195</v>
      </c>
      <c r="H106" s="539"/>
    </row>
    <row r="107" spans="1:8" ht="16.5" customHeight="1" x14ac:dyDescent="0.35">
      <c r="A107" s="525"/>
      <c r="B107" s="545"/>
      <c r="C107" s="87" t="s">
        <v>191</v>
      </c>
      <c r="D107" s="88">
        <v>42727</v>
      </c>
      <c r="E107" s="88" t="s">
        <v>182</v>
      </c>
      <c r="F107" s="303">
        <v>545696408</v>
      </c>
      <c r="G107" s="538" t="s">
        <v>195</v>
      </c>
      <c r="H107" s="539"/>
    </row>
    <row r="108" spans="1:8" ht="16.5" customHeight="1" x14ac:dyDescent="0.35">
      <c r="A108" s="525"/>
      <c r="B108" s="545"/>
      <c r="C108" s="87" t="s">
        <v>191</v>
      </c>
      <c r="D108" s="88">
        <v>42727</v>
      </c>
      <c r="E108" s="88" t="s">
        <v>182</v>
      </c>
      <c r="F108" s="303">
        <v>636295074</v>
      </c>
      <c r="G108" s="538" t="s">
        <v>195</v>
      </c>
      <c r="H108" s="539"/>
    </row>
    <row r="109" spans="1:8" ht="16.5" customHeight="1" x14ac:dyDescent="0.35">
      <c r="A109" s="525"/>
      <c r="B109" s="545"/>
      <c r="C109" s="87" t="s">
        <v>191</v>
      </c>
      <c r="D109" s="88">
        <v>42727</v>
      </c>
      <c r="E109" s="88" t="s">
        <v>182</v>
      </c>
      <c r="F109" s="303">
        <v>651620415</v>
      </c>
      <c r="G109" s="538" t="s">
        <v>195</v>
      </c>
      <c r="H109" s="539"/>
    </row>
    <row r="110" spans="1:8" ht="16.5" customHeight="1" x14ac:dyDescent="0.35">
      <c r="A110" s="543"/>
      <c r="B110" s="546"/>
      <c r="C110" s="87" t="s">
        <v>191</v>
      </c>
      <c r="D110" s="88">
        <v>42727</v>
      </c>
      <c r="E110" s="88" t="s">
        <v>182</v>
      </c>
      <c r="F110" s="303">
        <v>651620416</v>
      </c>
      <c r="G110" s="538" t="s">
        <v>194</v>
      </c>
      <c r="H110" s="539"/>
    </row>
    <row r="111" spans="1:8" x14ac:dyDescent="0.35">
      <c r="A111" s="84" t="s">
        <v>166</v>
      </c>
      <c r="B111" s="299" t="s">
        <v>167</v>
      </c>
      <c r="C111" s="299" t="s">
        <v>141</v>
      </c>
      <c r="D111" s="517" t="s">
        <v>168</v>
      </c>
      <c r="E111" s="517"/>
      <c r="F111" s="540" t="s">
        <v>169</v>
      </c>
      <c r="G111" s="541"/>
      <c r="H111" s="542"/>
    </row>
    <row r="112" spans="1:8" ht="16.5" customHeight="1" x14ac:dyDescent="0.35">
      <c r="A112" s="524" t="s">
        <v>200</v>
      </c>
      <c r="B112" s="544" t="s">
        <v>201</v>
      </c>
      <c r="C112" s="150">
        <v>34.980000000000004</v>
      </c>
      <c r="D112" s="568">
        <v>47.135000000000005</v>
      </c>
      <c r="E112" s="569"/>
      <c r="F112" s="570" t="s">
        <v>172</v>
      </c>
      <c r="G112" s="571"/>
      <c r="H112" s="572"/>
    </row>
    <row r="113" spans="1:8" x14ac:dyDescent="0.35">
      <c r="A113" s="525"/>
      <c r="B113" s="545"/>
      <c r="C113" s="85" t="s">
        <v>173</v>
      </c>
      <c r="D113" s="85" t="s">
        <v>174</v>
      </c>
      <c r="E113" s="85" t="s">
        <v>175</v>
      </c>
      <c r="F113" s="96" t="s">
        <v>176</v>
      </c>
      <c r="G113" s="507" t="s">
        <v>177</v>
      </c>
      <c r="H113" s="508"/>
    </row>
    <row r="114" spans="1:8" x14ac:dyDescent="0.35">
      <c r="A114" s="525"/>
      <c r="B114" s="545"/>
      <c r="C114" s="98" t="s">
        <v>191</v>
      </c>
      <c r="D114" s="97">
        <v>41984</v>
      </c>
      <c r="E114" s="97" t="s">
        <v>182</v>
      </c>
      <c r="F114" s="302">
        <v>54123011430</v>
      </c>
      <c r="G114" s="564" t="s">
        <v>208</v>
      </c>
      <c r="H114" s="565"/>
    </row>
    <row r="115" spans="1:8" x14ac:dyDescent="0.35">
      <c r="A115" s="525"/>
      <c r="B115" s="545"/>
      <c r="C115" s="98" t="s">
        <v>191</v>
      </c>
      <c r="D115" s="97">
        <v>41459</v>
      </c>
      <c r="E115" s="97" t="s">
        <v>182</v>
      </c>
      <c r="F115" s="302">
        <v>54123090730</v>
      </c>
      <c r="G115" s="564" t="s">
        <v>209</v>
      </c>
      <c r="H115" s="565"/>
    </row>
    <row r="116" spans="1:8" x14ac:dyDescent="0.35">
      <c r="A116" s="525"/>
      <c r="B116" s="545"/>
      <c r="C116" s="98" t="s">
        <v>191</v>
      </c>
      <c r="D116" s="97">
        <v>41459</v>
      </c>
      <c r="E116" s="97" t="s">
        <v>182</v>
      </c>
      <c r="F116" s="302">
        <v>54123091430</v>
      </c>
      <c r="G116" s="564" t="s">
        <v>210</v>
      </c>
      <c r="H116" s="565"/>
    </row>
    <row r="117" spans="1:8" x14ac:dyDescent="0.35">
      <c r="A117" s="525"/>
      <c r="B117" s="545"/>
      <c r="C117" s="98" t="s">
        <v>191</v>
      </c>
      <c r="D117" s="97">
        <v>41459</v>
      </c>
      <c r="E117" s="97" t="s">
        <v>182</v>
      </c>
      <c r="F117" s="302">
        <v>54123092930</v>
      </c>
      <c r="G117" s="564" t="s">
        <v>211</v>
      </c>
      <c r="H117" s="565"/>
    </row>
    <row r="118" spans="1:8" x14ac:dyDescent="0.35">
      <c r="A118" s="525"/>
      <c r="B118" s="545"/>
      <c r="C118" s="98" t="s">
        <v>191</v>
      </c>
      <c r="D118" s="97">
        <v>41459</v>
      </c>
      <c r="E118" s="97" t="s">
        <v>182</v>
      </c>
      <c r="F118" s="302">
        <v>54123095730</v>
      </c>
      <c r="G118" s="564" t="s">
        <v>212</v>
      </c>
      <c r="H118" s="565"/>
    </row>
    <row r="119" spans="1:8" x14ac:dyDescent="0.35">
      <c r="A119" s="525"/>
      <c r="B119" s="545"/>
      <c r="C119" s="98" t="s">
        <v>191</v>
      </c>
      <c r="D119" s="97">
        <v>41984</v>
      </c>
      <c r="E119" s="97" t="s">
        <v>182</v>
      </c>
      <c r="F119" s="302">
        <v>54123098630</v>
      </c>
      <c r="G119" s="564" t="s">
        <v>213</v>
      </c>
      <c r="H119" s="565"/>
    </row>
    <row r="120" spans="1:8" x14ac:dyDescent="0.35">
      <c r="A120" s="525"/>
      <c r="B120" s="545"/>
      <c r="C120" s="98" t="s">
        <v>191</v>
      </c>
      <c r="D120" s="97">
        <v>42727</v>
      </c>
      <c r="E120" s="97" t="s">
        <v>182</v>
      </c>
      <c r="F120" s="302">
        <v>541230114</v>
      </c>
      <c r="G120" s="566" t="s">
        <v>1036</v>
      </c>
      <c r="H120" s="567"/>
    </row>
    <row r="121" spans="1:8" x14ac:dyDescent="0.35">
      <c r="A121" s="525"/>
      <c r="B121" s="545"/>
      <c r="C121" s="98" t="s">
        <v>191</v>
      </c>
      <c r="D121" s="97">
        <v>42727</v>
      </c>
      <c r="E121" s="97" t="s">
        <v>182</v>
      </c>
      <c r="F121" s="302">
        <v>541230914</v>
      </c>
      <c r="G121" s="561" t="s">
        <v>1037</v>
      </c>
      <c r="H121" s="562"/>
    </row>
    <row r="122" spans="1:8" x14ac:dyDescent="0.35">
      <c r="A122" s="525"/>
      <c r="B122" s="545"/>
      <c r="C122" s="98" t="s">
        <v>191</v>
      </c>
      <c r="D122" s="97">
        <v>42727</v>
      </c>
      <c r="E122" s="97" t="s">
        <v>182</v>
      </c>
      <c r="F122" s="302">
        <v>541230929</v>
      </c>
      <c r="G122" s="561" t="s">
        <v>1038</v>
      </c>
      <c r="H122" s="562"/>
    </row>
    <row r="123" spans="1:8" x14ac:dyDescent="0.35">
      <c r="A123" s="525"/>
      <c r="B123" s="545"/>
      <c r="C123" s="98" t="s">
        <v>191</v>
      </c>
      <c r="D123" s="97">
        <v>42727</v>
      </c>
      <c r="E123" s="97" t="s">
        <v>182</v>
      </c>
      <c r="F123" s="302">
        <v>541230957</v>
      </c>
      <c r="G123" s="561" t="s">
        <v>1039</v>
      </c>
      <c r="H123" s="562"/>
    </row>
    <row r="124" spans="1:8" x14ac:dyDescent="0.35">
      <c r="A124" s="543"/>
      <c r="B124" s="546"/>
      <c r="C124" s="98" t="s">
        <v>191</v>
      </c>
      <c r="D124" s="97">
        <v>42727</v>
      </c>
      <c r="E124" s="97" t="s">
        <v>182</v>
      </c>
      <c r="F124" s="302">
        <v>541230986</v>
      </c>
      <c r="G124" s="561" t="s">
        <v>1040</v>
      </c>
      <c r="H124" s="562"/>
    </row>
    <row r="125" spans="1:8" x14ac:dyDescent="0.35">
      <c r="A125" s="84" t="s">
        <v>166</v>
      </c>
      <c r="B125" s="299" t="s">
        <v>167</v>
      </c>
      <c r="C125" s="299" t="s">
        <v>141</v>
      </c>
      <c r="D125" s="517" t="s">
        <v>168</v>
      </c>
      <c r="E125" s="517"/>
      <c r="F125" s="540" t="s">
        <v>169</v>
      </c>
      <c r="G125" s="541"/>
      <c r="H125" s="542"/>
    </row>
    <row r="126" spans="1:8" ht="16.5" customHeight="1" x14ac:dyDescent="0.35">
      <c r="A126" s="563" t="s">
        <v>216</v>
      </c>
      <c r="B126" s="544" t="s">
        <v>217</v>
      </c>
      <c r="C126" s="149">
        <v>31.140999999999998</v>
      </c>
      <c r="D126" s="555">
        <v>43.306999999999995</v>
      </c>
      <c r="E126" s="556"/>
      <c r="F126" s="547" t="s">
        <v>172</v>
      </c>
      <c r="G126" s="548"/>
      <c r="H126" s="549"/>
    </row>
    <row r="127" spans="1:8" x14ac:dyDescent="0.35">
      <c r="A127" s="563"/>
      <c r="B127" s="545"/>
      <c r="C127" s="85" t="s">
        <v>173</v>
      </c>
      <c r="D127" s="85" t="s">
        <v>174</v>
      </c>
      <c r="E127" s="85" t="s">
        <v>175</v>
      </c>
      <c r="F127" s="96" t="s">
        <v>176</v>
      </c>
      <c r="G127" s="507" t="s">
        <v>177</v>
      </c>
      <c r="H127" s="508"/>
    </row>
    <row r="128" spans="1:8" ht="16.5" customHeight="1" x14ac:dyDescent="0.35">
      <c r="A128" s="563"/>
      <c r="B128" s="545"/>
      <c r="C128" s="98" t="s">
        <v>191</v>
      </c>
      <c r="D128" s="97">
        <v>43938</v>
      </c>
      <c r="E128" s="97">
        <v>62093</v>
      </c>
      <c r="F128" s="302">
        <v>378876593</v>
      </c>
      <c r="G128" s="559" t="s">
        <v>196</v>
      </c>
      <c r="H128" s="560"/>
    </row>
    <row r="129" spans="1:8" ht="16.5" customHeight="1" x14ac:dyDescent="0.35">
      <c r="A129" s="563"/>
      <c r="B129" s="545"/>
      <c r="C129" s="98" t="s">
        <v>191</v>
      </c>
      <c r="D129" s="97">
        <v>43938</v>
      </c>
      <c r="E129" s="97" t="s">
        <v>182</v>
      </c>
      <c r="F129" s="302">
        <v>378876593</v>
      </c>
      <c r="G129" s="559" t="s">
        <v>218</v>
      </c>
      <c r="H129" s="560"/>
    </row>
    <row r="130" spans="1:8" ht="16.5" customHeight="1" x14ac:dyDescent="0.35">
      <c r="A130" s="563"/>
      <c r="B130" s="545"/>
      <c r="C130" s="98" t="s">
        <v>191</v>
      </c>
      <c r="D130" s="97">
        <v>43938</v>
      </c>
      <c r="E130" s="97" t="s">
        <v>182</v>
      </c>
      <c r="F130" s="302">
        <v>378876693</v>
      </c>
      <c r="G130" s="559" t="s">
        <v>219</v>
      </c>
      <c r="H130" s="560"/>
    </row>
    <row r="131" spans="1:8" ht="16.5" customHeight="1" x14ac:dyDescent="0.35">
      <c r="A131" s="563"/>
      <c r="B131" s="545"/>
      <c r="C131" s="98" t="s">
        <v>191</v>
      </c>
      <c r="D131" s="97">
        <v>43938</v>
      </c>
      <c r="E131" s="97">
        <v>62093</v>
      </c>
      <c r="F131" s="302">
        <v>378876693</v>
      </c>
      <c r="G131" s="559" t="s">
        <v>197</v>
      </c>
      <c r="H131" s="560"/>
    </row>
    <row r="132" spans="1:8" ht="16.5" customHeight="1" x14ac:dyDescent="0.35">
      <c r="A132" s="563"/>
      <c r="B132" s="545"/>
      <c r="C132" s="98" t="s">
        <v>191</v>
      </c>
      <c r="D132" s="97">
        <v>43516</v>
      </c>
      <c r="E132" s="97" t="s">
        <v>182</v>
      </c>
      <c r="F132" s="302">
        <v>378876793</v>
      </c>
      <c r="G132" s="559" t="s">
        <v>220</v>
      </c>
      <c r="H132" s="560"/>
    </row>
    <row r="133" spans="1:8" ht="16.5" customHeight="1" x14ac:dyDescent="0.35">
      <c r="A133" s="563"/>
      <c r="B133" s="545"/>
      <c r="C133" s="98" t="s">
        <v>191</v>
      </c>
      <c r="D133" s="97">
        <v>43497</v>
      </c>
      <c r="E133" s="97">
        <v>62093</v>
      </c>
      <c r="F133" s="302">
        <v>378876793</v>
      </c>
      <c r="G133" s="559" t="s">
        <v>198</v>
      </c>
      <c r="H133" s="560"/>
    </row>
    <row r="134" spans="1:8" ht="16.5" customHeight="1" x14ac:dyDescent="0.35">
      <c r="A134" s="563"/>
      <c r="B134" s="545"/>
      <c r="C134" s="98" t="s">
        <v>191</v>
      </c>
      <c r="D134" s="97">
        <v>43497</v>
      </c>
      <c r="E134" s="97">
        <v>62093</v>
      </c>
      <c r="F134" s="302">
        <v>378876893</v>
      </c>
      <c r="G134" s="559" t="s">
        <v>199</v>
      </c>
      <c r="H134" s="560"/>
    </row>
    <row r="135" spans="1:8" ht="16.5" customHeight="1" x14ac:dyDescent="0.35">
      <c r="A135" s="563"/>
      <c r="B135" s="545"/>
      <c r="C135" s="98" t="s">
        <v>191</v>
      </c>
      <c r="D135" s="97">
        <v>43516</v>
      </c>
      <c r="E135" s="97" t="s">
        <v>182</v>
      </c>
      <c r="F135" s="302">
        <v>378876893</v>
      </c>
      <c r="G135" s="559" t="s">
        <v>221</v>
      </c>
      <c r="H135" s="560"/>
    </row>
    <row r="136" spans="1:8" ht="16.5" customHeight="1" x14ac:dyDescent="0.35">
      <c r="A136" s="563"/>
      <c r="B136" s="545"/>
      <c r="C136" s="98" t="s">
        <v>191</v>
      </c>
      <c r="D136" s="97">
        <v>43497</v>
      </c>
      <c r="E136" s="97">
        <v>62093</v>
      </c>
      <c r="F136" s="302">
        <v>43598057930</v>
      </c>
      <c r="G136" s="559" t="s">
        <v>196</v>
      </c>
      <c r="H136" s="560"/>
    </row>
    <row r="137" spans="1:8" ht="16.5" customHeight="1" x14ac:dyDescent="0.35">
      <c r="A137" s="563"/>
      <c r="B137" s="545"/>
      <c r="C137" s="98" t="s">
        <v>191</v>
      </c>
      <c r="D137" s="97">
        <v>43265</v>
      </c>
      <c r="E137" s="97" t="s">
        <v>182</v>
      </c>
      <c r="F137" s="302">
        <v>43598057930</v>
      </c>
      <c r="G137" s="559" t="s">
        <v>218</v>
      </c>
      <c r="H137" s="560"/>
    </row>
    <row r="138" spans="1:8" ht="16.5" customHeight="1" x14ac:dyDescent="0.35">
      <c r="A138" s="563"/>
      <c r="B138" s="545"/>
      <c r="C138" s="98" t="s">
        <v>191</v>
      </c>
      <c r="D138" s="97">
        <v>43265</v>
      </c>
      <c r="E138" s="97" t="s">
        <v>182</v>
      </c>
      <c r="F138" s="302">
        <v>43598058030</v>
      </c>
      <c r="G138" s="559" t="s">
        <v>219</v>
      </c>
      <c r="H138" s="560"/>
    </row>
    <row r="139" spans="1:8" ht="16.5" customHeight="1" x14ac:dyDescent="0.35">
      <c r="A139" s="563"/>
      <c r="B139" s="545"/>
      <c r="C139" s="98" t="s">
        <v>191</v>
      </c>
      <c r="D139" s="97">
        <v>43497</v>
      </c>
      <c r="E139" s="97">
        <v>62093</v>
      </c>
      <c r="F139" s="302">
        <v>43598058030</v>
      </c>
      <c r="G139" s="559" t="s">
        <v>197</v>
      </c>
      <c r="H139" s="560"/>
    </row>
    <row r="140" spans="1:8" ht="16.5" customHeight="1" x14ac:dyDescent="0.35">
      <c r="A140" s="563"/>
      <c r="B140" s="545"/>
      <c r="C140" s="98" t="s">
        <v>191</v>
      </c>
      <c r="D140" s="97">
        <v>43497</v>
      </c>
      <c r="E140" s="97">
        <v>62093</v>
      </c>
      <c r="F140" s="302">
        <v>43598058130</v>
      </c>
      <c r="G140" s="559" t="s">
        <v>199</v>
      </c>
      <c r="H140" s="560"/>
    </row>
    <row r="141" spans="1:8" ht="16.5" customHeight="1" x14ac:dyDescent="0.35">
      <c r="A141" s="563"/>
      <c r="B141" s="545"/>
      <c r="C141" s="98" t="s">
        <v>191</v>
      </c>
      <c r="D141" s="97">
        <v>43265</v>
      </c>
      <c r="E141" s="97" t="s">
        <v>182</v>
      </c>
      <c r="F141" s="302">
        <v>43598058130</v>
      </c>
      <c r="G141" s="559" t="s">
        <v>221</v>
      </c>
      <c r="H141" s="560"/>
    </row>
    <row r="142" spans="1:8" ht="16.5" customHeight="1" x14ac:dyDescent="0.35">
      <c r="A142" s="563"/>
      <c r="B142" s="545"/>
      <c r="C142" s="98" t="s">
        <v>191</v>
      </c>
      <c r="D142" s="97">
        <v>43265</v>
      </c>
      <c r="E142" s="97" t="s">
        <v>182</v>
      </c>
      <c r="F142" s="302">
        <v>43598058230</v>
      </c>
      <c r="G142" s="559" t="s">
        <v>220</v>
      </c>
      <c r="H142" s="560"/>
    </row>
    <row r="143" spans="1:8" ht="16.5" customHeight="1" x14ac:dyDescent="0.35">
      <c r="A143" s="563"/>
      <c r="B143" s="545"/>
      <c r="C143" s="98" t="s">
        <v>191</v>
      </c>
      <c r="D143" s="97">
        <v>43507</v>
      </c>
      <c r="E143" s="97" t="s">
        <v>182</v>
      </c>
      <c r="F143" s="302">
        <v>47781035503</v>
      </c>
      <c r="G143" s="559" t="s">
        <v>218</v>
      </c>
      <c r="H143" s="560"/>
    </row>
    <row r="144" spans="1:8" ht="16.5" customHeight="1" x14ac:dyDescent="0.35">
      <c r="A144" s="563"/>
      <c r="B144" s="545"/>
      <c r="C144" s="98" t="s">
        <v>191</v>
      </c>
      <c r="D144" s="97">
        <v>43507</v>
      </c>
      <c r="E144" s="97" t="s">
        <v>182</v>
      </c>
      <c r="F144" s="302">
        <v>47781035603</v>
      </c>
      <c r="G144" s="559" t="s">
        <v>219</v>
      </c>
      <c r="H144" s="560"/>
    </row>
    <row r="145" spans="1:8" ht="16.5" customHeight="1" x14ac:dyDescent="0.35">
      <c r="A145" s="563"/>
      <c r="B145" s="545"/>
      <c r="C145" s="98" t="s">
        <v>191</v>
      </c>
      <c r="D145" s="97">
        <v>43507</v>
      </c>
      <c r="E145" s="97" t="s">
        <v>182</v>
      </c>
      <c r="F145" s="302">
        <v>47781035703</v>
      </c>
      <c r="G145" s="559" t="s">
        <v>220</v>
      </c>
      <c r="H145" s="560"/>
    </row>
    <row r="146" spans="1:8" ht="16.5" customHeight="1" x14ac:dyDescent="0.35">
      <c r="A146" s="563"/>
      <c r="B146" s="545"/>
      <c r="C146" s="98" t="s">
        <v>191</v>
      </c>
      <c r="D146" s="97">
        <v>43507</v>
      </c>
      <c r="E146" s="97" t="s">
        <v>182</v>
      </c>
      <c r="F146" s="302">
        <v>47781035803</v>
      </c>
      <c r="G146" s="559" t="s">
        <v>221</v>
      </c>
      <c r="H146" s="560"/>
    </row>
    <row r="147" spans="1:8" ht="16.5" customHeight="1" x14ac:dyDescent="0.35">
      <c r="A147" s="563"/>
      <c r="B147" s="545"/>
      <c r="C147" s="98" t="s">
        <v>191</v>
      </c>
      <c r="D147" s="97">
        <v>43507</v>
      </c>
      <c r="E147" s="97" t="s">
        <v>182</v>
      </c>
      <c r="F147" s="302">
        <v>52427069203</v>
      </c>
      <c r="G147" s="559" t="s">
        <v>1041</v>
      </c>
      <c r="H147" s="560"/>
    </row>
    <row r="148" spans="1:8" ht="16.5" customHeight="1" x14ac:dyDescent="0.35">
      <c r="A148" s="563"/>
      <c r="B148" s="545"/>
      <c r="C148" s="98" t="s">
        <v>191</v>
      </c>
      <c r="D148" s="97">
        <v>43507</v>
      </c>
      <c r="E148" s="97" t="s">
        <v>182</v>
      </c>
      <c r="F148" s="302">
        <v>52427069403</v>
      </c>
      <c r="G148" s="559" t="s">
        <v>1042</v>
      </c>
      <c r="H148" s="560"/>
    </row>
    <row r="149" spans="1:8" ht="16.5" customHeight="1" x14ac:dyDescent="0.35">
      <c r="A149" s="563"/>
      <c r="B149" s="545"/>
      <c r="C149" s="98" t="s">
        <v>191</v>
      </c>
      <c r="D149" s="97">
        <v>43507</v>
      </c>
      <c r="E149" s="97" t="s">
        <v>182</v>
      </c>
      <c r="F149" s="302">
        <v>52427069803</v>
      </c>
      <c r="G149" s="559" t="s">
        <v>1043</v>
      </c>
      <c r="H149" s="560"/>
    </row>
    <row r="150" spans="1:8" ht="16.5" customHeight="1" x14ac:dyDescent="0.35">
      <c r="A150" s="563"/>
      <c r="B150" s="545"/>
      <c r="C150" s="98" t="s">
        <v>191</v>
      </c>
      <c r="D150" s="97">
        <v>43507</v>
      </c>
      <c r="E150" s="97" t="s">
        <v>182</v>
      </c>
      <c r="F150" s="302">
        <v>52427071203</v>
      </c>
      <c r="G150" s="559" t="s">
        <v>1044</v>
      </c>
      <c r="H150" s="560"/>
    </row>
    <row r="151" spans="1:8" x14ac:dyDescent="0.35">
      <c r="A151" s="84" t="s">
        <v>166</v>
      </c>
      <c r="B151" s="299" t="s">
        <v>167</v>
      </c>
      <c r="C151" s="299" t="s">
        <v>141</v>
      </c>
      <c r="D151" s="517" t="s">
        <v>168</v>
      </c>
      <c r="E151" s="517"/>
      <c r="F151" s="540" t="s">
        <v>169</v>
      </c>
      <c r="G151" s="541"/>
      <c r="H151" s="542"/>
    </row>
    <row r="152" spans="1:8" ht="16.5" customHeight="1" x14ac:dyDescent="0.35">
      <c r="A152" s="552" t="s">
        <v>222</v>
      </c>
      <c r="B152" s="544" t="s">
        <v>223</v>
      </c>
      <c r="C152" s="149">
        <v>31.140999999999998</v>
      </c>
      <c r="D152" s="555">
        <v>43.306999999999995</v>
      </c>
      <c r="E152" s="556"/>
      <c r="F152" s="547" t="s">
        <v>172</v>
      </c>
      <c r="G152" s="548"/>
      <c r="H152" s="549"/>
    </row>
    <row r="153" spans="1:8" x14ac:dyDescent="0.35">
      <c r="A153" s="553"/>
      <c r="B153" s="545"/>
      <c r="C153" s="85" t="s">
        <v>173</v>
      </c>
      <c r="D153" s="85" t="s">
        <v>174</v>
      </c>
      <c r="E153" s="85" t="s">
        <v>175</v>
      </c>
      <c r="F153" s="96" t="s">
        <v>176</v>
      </c>
      <c r="G153" s="507" t="s">
        <v>177</v>
      </c>
      <c r="H153" s="508"/>
    </row>
    <row r="154" spans="1:8" x14ac:dyDescent="0.35">
      <c r="A154" s="553"/>
      <c r="B154" s="545"/>
      <c r="C154" s="98" t="s">
        <v>191</v>
      </c>
      <c r="D154" s="97">
        <v>42727</v>
      </c>
      <c r="E154" s="97" t="s">
        <v>182</v>
      </c>
      <c r="F154" s="302">
        <v>124961202</v>
      </c>
      <c r="G154" s="550" t="s">
        <v>202</v>
      </c>
      <c r="H154" s="551"/>
    </row>
    <row r="155" spans="1:8" x14ac:dyDescent="0.35">
      <c r="A155" s="553"/>
      <c r="B155" s="545"/>
      <c r="C155" s="98" t="s">
        <v>191</v>
      </c>
      <c r="D155" s="97">
        <v>42727</v>
      </c>
      <c r="E155" s="97" t="s">
        <v>182</v>
      </c>
      <c r="F155" s="302">
        <v>124961204</v>
      </c>
      <c r="G155" s="550" t="s">
        <v>202</v>
      </c>
      <c r="H155" s="551"/>
    </row>
    <row r="156" spans="1:8" x14ac:dyDescent="0.35">
      <c r="A156" s="553"/>
      <c r="B156" s="545"/>
      <c r="C156" s="98" t="s">
        <v>191</v>
      </c>
      <c r="D156" s="97">
        <v>42727</v>
      </c>
      <c r="E156" s="97" t="s">
        <v>182</v>
      </c>
      <c r="F156" s="302">
        <v>124961208</v>
      </c>
      <c r="G156" s="550" t="s">
        <v>204</v>
      </c>
      <c r="H156" s="551"/>
    </row>
    <row r="157" spans="1:8" ht="15" customHeight="1" x14ac:dyDescent="0.35">
      <c r="A157" s="553"/>
      <c r="B157" s="545"/>
      <c r="C157" s="98" t="s">
        <v>191</v>
      </c>
      <c r="D157" s="97">
        <v>42727</v>
      </c>
      <c r="E157" s="97" t="s">
        <v>182</v>
      </c>
      <c r="F157" s="302">
        <v>124961212</v>
      </c>
      <c r="G157" s="550" t="s">
        <v>204</v>
      </c>
      <c r="H157" s="551"/>
    </row>
    <row r="158" spans="1:8" x14ac:dyDescent="0.35">
      <c r="A158" s="553"/>
      <c r="B158" s="545"/>
      <c r="C158" s="98" t="s">
        <v>191</v>
      </c>
      <c r="D158" s="97">
        <v>40466</v>
      </c>
      <c r="E158" s="97" t="s">
        <v>182</v>
      </c>
      <c r="F158" s="302">
        <v>12496120201</v>
      </c>
      <c r="G158" s="550" t="s">
        <v>202</v>
      </c>
      <c r="H158" s="551"/>
    </row>
    <row r="159" spans="1:8" x14ac:dyDescent="0.35">
      <c r="A159" s="553"/>
      <c r="B159" s="545"/>
      <c r="C159" s="98" t="s">
        <v>191</v>
      </c>
      <c r="D159" s="97">
        <v>40451</v>
      </c>
      <c r="E159" s="97" t="s">
        <v>182</v>
      </c>
      <c r="F159" s="302">
        <v>12496120203</v>
      </c>
      <c r="G159" s="550" t="s">
        <v>202</v>
      </c>
      <c r="H159" s="551"/>
    </row>
    <row r="160" spans="1:8" x14ac:dyDescent="0.35">
      <c r="A160" s="553"/>
      <c r="B160" s="545"/>
      <c r="C160" s="98" t="s">
        <v>191</v>
      </c>
      <c r="D160" s="97">
        <v>41145</v>
      </c>
      <c r="E160" s="97" t="s">
        <v>182</v>
      </c>
      <c r="F160" s="302">
        <v>12496120403</v>
      </c>
      <c r="G160" s="550" t="s">
        <v>203</v>
      </c>
      <c r="H160" s="551"/>
    </row>
    <row r="161" spans="1:8" x14ac:dyDescent="0.35">
      <c r="A161" s="553"/>
      <c r="B161" s="545"/>
      <c r="C161" s="98" t="s">
        <v>191</v>
      </c>
      <c r="D161" s="97">
        <v>40466</v>
      </c>
      <c r="E161" s="97" t="s">
        <v>182</v>
      </c>
      <c r="F161" s="302">
        <v>12496120801</v>
      </c>
      <c r="G161" s="550" t="s">
        <v>204</v>
      </c>
      <c r="H161" s="551"/>
    </row>
    <row r="162" spans="1:8" ht="15" customHeight="1" x14ac:dyDescent="0.35">
      <c r="A162" s="553"/>
      <c r="B162" s="545"/>
      <c r="C162" s="98" t="s">
        <v>191</v>
      </c>
      <c r="D162" s="97">
        <v>40464</v>
      </c>
      <c r="E162" s="97" t="s">
        <v>182</v>
      </c>
      <c r="F162" s="302">
        <v>12496120803</v>
      </c>
      <c r="G162" s="550" t="s">
        <v>204</v>
      </c>
      <c r="H162" s="551"/>
    </row>
    <row r="163" spans="1:8" x14ac:dyDescent="0.35">
      <c r="A163" s="553"/>
      <c r="B163" s="545"/>
      <c r="C163" s="98" t="s">
        <v>191</v>
      </c>
      <c r="D163" s="97">
        <v>41145</v>
      </c>
      <c r="E163" s="97" t="s">
        <v>182</v>
      </c>
      <c r="F163" s="302">
        <v>12496121203</v>
      </c>
      <c r="G163" s="550" t="s">
        <v>205</v>
      </c>
      <c r="H163" s="551"/>
    </row>
    <row r="164" spans="1:8" x14ac:dyDescent="0.35">
      <c r="A164" s="553"/>
      <c r="B164" s="545"/>
      <c r="C164" s="98" t="s">
        <v>191</v>
      </c>
      <c r="D164" s="97">
        <v>42156</v>
      </c>
      <c r="E164" s="97" t="s">
        <v>182</v>
      </c>
      <c r="F164" s="302">
        <v>12496121201</v>
      </c>
      <c r="G164" s="559" t="s">
        <v>205</v>
      </c>
      <c r="H164" s="560"/>
    </row>
    <row r="165" spans="1:8" x14ac:dyDescent="0.35">
      <c r="A165" s="553"/>
      <c r="B165" s="545"/>
      <c r="C165" s="98" t="s">
        <v>191</v>
      </c>
      <c r="D165" s="97">
        <v>41145</v>
      </c>
      <c r="E165" s="97" t="s">
        <v>182</v>
      </c>
      <c r="F165" s="302">
        <v>12496121203</v>
      </c>
      <c r="G165" s="559" t="s">
        <v>205</v>
      </c>
      <c r="H165" s="560"/>
    </row>
    <row r="166" spans="1:8" x14ac:dyDescent="0.35">
      <c r="A166" s="553"/>
      <c r="B166" s="545"/>
      <c r="C166" s="98" t="s">
        <v>191</v>
      </c>
      <c r="D166" s="97">
        <v>42156</v>
      </c>
      <c r="E166" s="97" t="s">
        <v>182</v>
      </c>
      <c r="F166" s="302">
        <v>12496120401</v>
      </c>
      <c r="G166" s="559" t="s">
        <v>203</v>
      </c>
      <c r="H166" s="560"/>
    </row>
    <row r="167" spans="1:8" x14ac:dyDescent="0.35">
      <c r="A167" s="553"/>
      <c r="B167" s="545"/>
      <c r="C167" s="87" t="s">
        <v>191</v>
      </c>
      <c r="D167" s="88">
        <v>42727</v>
      </c>
      <c r="E167" s="88" t="s">
        <v>182</v>
      </c>
      <c r="F167" s="303">
        <v>353560004</v>
      </c>
      <c r="G167" s="538" t="s">
        <v>204</v>
      </c>
      <c r="H167" s="539"/>
    </row>
    <row r="168" spans="1:8" x14ac:dyDescent="0.35">
      <c r="A168" s="553"/>
      <c r="B168" s="545"/>
      <c r="C168" s="87" t="s">
        <v>191</v>
      </c>
      <c r="D168" s="88">
        <v>42727</v>
      </c>
      <c r="E168" s="88" t="s">
        <v>182</v>
      </c>
      <c r="F168" s="303">
        <v>430630184</v>
      </c>
      <c r="G168" s="538" t="s">
        <v>204</v>
      </c>
      <c r="H168" s="539"/>
    </row>
    <row r="169" spans="1:8" x14ac:dyDescent="0.35">
      <c r="A169" s="553"/>
      <c r="B169" s="545"/>
      <c r="C169" s="87" t="s">
        <v>191</v>
      </c>
      <c r="D169" s="88">
        <v>42727</v>
      </c>
      <c r="E169" s="88" t="s">
        <v>182</v>
      </c>
      <c r="F169" s="303">
        <v>430630667</v>
      </c>
      <c r="G169" s="538" t="s">
        <v>204</v>
      </c>
      <c r="H169" s="539"/>
    </row>
    <row r="170" spans="1:8" ht="16.5" customHeight="1" x14ac:dyDescent="0.35">
      <c r="A170" s="553"/>
      <c r="B170" s="545"/>
      <c r="C170" s="87" t="s">
        <v>191</v>
      </c>
      <c r="D170" s="88">
        <v>42727</v>
      </c>
      <c r="E170" s="88" t="s">
        <v>182</v>
      </c>
      <c r="F170" s="303">
        <v>593850012</v>
      </c>
      <c r="G170" s="557" t="s">
        <v>214</v>
      </c>
      <c r="H170" s="558"/>
    </row>
    <row r="171" spans="1:8" ht="16.5" customHeight="1" x14ac:dyDescent="0.35">
      <c r="A171" s="553"/>
      <c r="B171" s="545"/>
      <c r="C171" s="87" t="s">
        <v>191</v>
      </c>
      <c r="D171" s="88">
        <v>42727</v>
      </c>
      <c r="E171" s="88" t="s">
        <v>182</v>
      </c>
      <c r="F171" s="303">
        <v>593850014</v>
      </c>
      <c r="G171" s="557" t="s">
        <v>214</v>
      </c>
      <c r="H171" s="558"/>
    </row>
    <row r="172" spans="1:8" ht="16.5" customHeight="1" x14ac:dyDescent="0.35">
      <c r="A172" s="553"/>
      <c r="B172" s="545"/>
      <c r="C172" s="87" t="s">
        <v>191</v>
      </c>
      <c r="D172" s="88">
        <v>42727</v>
      </c>
      <c r="E172" s="88" t="s">
        <v>182</v>
      </c>
      <c r="F172" s="303">
        <v>593850016</v>
      </c>
      <c r="G172" s="557" t="s">
        <v>215</v>
      </c>
      <c r="H172" s="558"/>
    </row>
    <row r="173" spans="1:8" x14ac:dyDescent="0.35">
      <c r="A173" s="553"/>
      <c r="B173" s="545"/>
      <c r="C173" s="87" t="s">
        <v>191</v>
      </c>
      <c r="D173" s="88">
        <v>42727</v>
      </c>
      <c r="E173" s="88" t="s">
        <v>182</v>
      </c>
      <c r="F173" s="303">
        <v>545696399</v>
      </c>
      <c r="G173" s="538" t="s">
        <v>204</v>
      </c>
      <c r="H173" s="539"/>
    </row>
    <row r="174" spans="1:8" x14ac:dyDescent="0.35">
      <c r="A174" s="553"/>
      <c r="B174" s="545"/>
      <c r="C174" s="87" t="s">
        <v>191</v>
      </c>
      <c r="D174" s="88">
        <v>42727</v>
      </c>
      <c r="E174" s="88" t="s">
        <v>182</v>
      </c>
      <c r="F174" s="303">
        <v>548685707</v>
      </c>
      <c r="G174" s="538" t="s">
        <v>202</v>
      </c>
      <c r="H174" s="539"/>
    </row>
    <row r="175" spans="1:8" x14ac:dyDescent="0.35">
      <c r="A175" s="553"/>
      <c r="B175" s="545"/>
      <c r="C175" s="87" t="s">
        <v>191</v>
      </c>
      <c r="D175" s="88">
        <v>42727</v>
      </c>
      <c r="E175" s="88" t="s">
        <v>182</v>
      </c>
      <c r="F175" s="303">
        <v>548685750</v>
      </c>
      <c r="G175" s="538" t="s">
        <v>204</v>
      </c>
      <c r="H175" s="539"/>
    </row>
    <row r="176" spans="1:8" x14ac:dyDescent="0.35">
      <c r="A176" s="553"/>
      <c r="B176" s="545"/>
      <c r="C176" s="87" t="s">
        <v>191</v>
      </c>
      <c r="D176" s="88">
        <v>42727</v>
      </c>
      <c r="E176" s="88" t="s">
        <v>182</v>
      </c>
      <c r="F176" s="303">
        <v>557000147</v>
      </c>
      <c r="G176" s="538" t="s">
        <v>204</v>
      </c>
      <c r="H176" s="539"/>
    </row>
    <row r="177" spans="1:8" x14ac:dyDescent="0.35">
      <c r="A177" s="553"/>
      <c r="B177" s="545"/>
      <c r="C177" s="87" t="s">
        <v>191</v>
      </c>
      <c r="D177" s="88">
        <v>42727</v>
      </c>
      <c r="E177" s="88" t="s">
        <v>182</v>
      </c>
      <c r="F177" s="303">
        <v>636294028</v>
      </c>
      <c r="G177" s="538" t="s">
        <v>202</v>
      </c>
      <c r="H177" s="539"/>
    </row>
    <row r="178" spans="1:8" x14ac:dyDescent="0.35">
      <c r="A178" s="554"/>
      <c r="B178" s="546"/>
      <c r="C178" s="87" t="s">
        <v>191</v>
      </c>
      <c r="D178" s="88">
        <v>42727</v>
      </c>
      <c r="E178" s="88" t="s">
        <v>182</v>
      </c>
      <c r="F178" s="303">
        <v>636294034</v>
      </c>
      <c r="G178" s="538" t="s">
        <v>204</v>
      </c>
      <c r="H178" s="539"/>
    </row>
    <row r="179" spans="1:8" x14ac:dyDescent="0.35">
      <c r="A179" s="84" t="s">
        <v>166</v>
      </c>
      <c r="B179" s="299" t="s">
        <v>167</v>
      </c>
      <c r="C179" s="299" t="s">
        <v>141</v>
      </c>
      <c r="D179" s="517" t="s">
        <v>168</v>
      </c>
      <c r="E179" s="517"/>
      <c r="F179" s="540" t="s">
        <v>169</v>
      </c>
      <c r="G179" s="541"/>
      <c r="H179" s="542"/>
    </row>
    <row r="180" spans="1:8" ht="16.5" customHeight="1" x14ac:dyDescent="0.35">
      <c r="A180" s="552" t="s">
        <v>224</v>
      </c>
      <c r="B180" s="544" t="s">
        <v>225</v>
      </c>
      <c r="C180" s="149">
        <v>2167.1869999999999</v>
      </c>
      <c r="D180" s="555">
        <v>2167.1869999999999</v>
      </c>
      <c r="E180" s="556"/>
      <c r="F180" s="547" t="s">
        <v>180</v>
      </c>
      <c r="G180" s="548"/>
      <c r="H180" s="549"/>
    </row>
    <row r="181" spans="1:8" x14ac:dyDescent="0.35">
      <c r="A181" s="553"/>
      <c r="B181" s="545"/>
      <c r="C181" s="85" t="s">
        <v>173</v>
      </c>
      <c r="D181" s="85" t="s">
        <v>174</v>
      </c>
      <c r="E181" s="85" t="s">
        <v>175</v>
      </c>
      <c r="F181" s="96" t="s">
        <v>176</v>
      </c>
      <c r="G181" s="507" t="s">
        <v>177</v>
      </c>
      <c r="H181" s="508"/>
    </row>
    <row r="182" spans="1:8" x14ac:dyDescent="0.35">
      <c r="A182" s="553"/>
      <c r="B182" s="545"/>
      <c r="C182" s="99" t="s">
        <v>226</v>
      </c>
      <c r="D182" s="97">
        <v>43157</v>
      </c>
      <c r="E182" s="97" t="s">
        <v>182</v>
      </c>
      <c r="F182" s="302">
        <v>12496030001</v>
      </c>
      <c r="G182" s="550" t="s">
        <v>228</v>
      </c>
      <c r="H182" s="551"/>
    </row>
    <row r="183" spans="1:8" x14ac:dyDescent="0.35">
      <c r="A183" s="553"/>
      <c r="B183" s="545"/>
      <c r="C183" s="99" t="s">
        <v>226</v>
      </c>
      <c r="D183" s="97">
        <v>43157</v>
      </c>
      <c r="E183" s="97" t="s">
        <v>182</v>
      </c>
      <c r="F183" s="302">
        <v>12496010001</v>
      </c>
      <c r="G183" s="550" t="s">
        <v>227</v>
      </c>
      <c r="H183" s="551"/>
    </row>
    <row r="184" spans="1:8" ht="15" customHeight="1" x14ac:dyDescent="0.35">
      <c r="A184" s="553"/>
      <c r="B184" s="545"/>
      <c r="C184" s="313" t="s">
        <v>226</v>
      </c>
      <c r="D184" s="88">
        <v>38497</v>
      </c>
      <c r="E184" s="88" t="s">
        <v>182</v>
      </c>
      <c r="F184" s="303">
        <v>143924605</v>
      </c>
      <c r="G184" s="538" t="s">
        <v>228</v>
      </c>
      <c r="H184" s="539"/>
    </row>
    <row r="185" spans="1:8" x14ac:dyDescent="0.35">
      <c r="A185" s="553"/>
      <c r="B185" s="545"/>
      <c r="C185" s="313" t="s">
        <v>226</v>
      </c>
      <c r="D185" s="88">
        <v>38517</v>
      </c>
      <c r="E185" s="88" t="s">
        <v>182</v>
      </c>
      <c r="F185" s="303">
        <v>409201232</v>
      </c>
      <c r="G185" s="538" t="s">
        <v>228</v>
      </c>
      <c r="H185" s="539"/>
    </row>
    <row r="186" spans="1:8" x14ac:dyDescent="0.35">
      <c r="A186" s="553"/>
      <c r="B186" s="545"/>
      <c r="C186" s="313" t="s">
        <v>226</v>
      </c>
      <c r="D186" s="88">
        <v>39785</v>
      </c>
      <c r="E186" s="88" t="s">
        <v>182</v>
      </c>
      <c r="F186" s="303">
        <v>40042001001</v>
      </c>
      <c r="G186" s="538" t="s">
        <v>228</v>
      </c>
      <c r="H186" s="539"/>
    </row>
    <row r="187" spans="1:8" x14ac:dyDescent="0.35">
      <c r="A187" s="554"/>
      <c r="B187" s="546"/>
      <c r="C187" s="313" t="s">
        <v>226</v>
      </c>
      <c r="D187" s="88">
        <v>42215</v>
      </c>
      <c r="E187" s="88" t="s">
        <v>182</v>
      </c>
      <c r="F187" s="303">
        <v>42023017905</v>
      </c>
      <c r="G187" s="538" t="s">
        <v>228</v>
      </c>
      <c r="H187" s="539"/>
    </row>
    <row r="188" spans="1:8" x14ac:dyDescent="0.35">
      <c r="A188" s="84" t="s">
        <v>166</v>
      </c>
      <c r="B188" s="299" t="s">
        <v>167</v>
      </c>
      <c r="C188" s="299" t="s">
        <v>141</v>
      </c>
      <c r="D188" s="517" t="s">
        <v>168</v>
      </c>
      <c r="E188" s="517"/>
      <c r="F188" s="540" t="s">
        <v>169</v>
      </c>
      <c r="G188" s="541"/>
      <c r="H188" s="542"/>
    </row>
    <row r="189" spans="1:8" ht="16.5" customHeight="1" x14ac:dyDescent="0.35">
      <c r="A189" s="524" t="s">
        <v>229</v>
      </c>
      <c r="B189" s="544" t="s">
        <v>230</v>
      </c>
      <c r="C189" s="151">
        <v>11.910200000000001</v>
      </c>
      <c r="D189" s="532">
        <v>12.08938</v>
      </c>
      <c r="E189" s="533"/>
      <c r="F189" s="547" t="s">
        <v>172</v>
      </c>
      <c r="G189" s="548"/>
      <c r="H189" s="549"/>
    </row>
    <row r="190" spans="1:8" x14ac:dyDescent="0.35">
      <c r="A190" s="525"/>
      <c r="B190" s="545"/>
      <c r="C190" s="85" t="s">
        <v>173</v>
      </c>
      <c r="D190" s="85" t="s">
        <v>174</v>
      </c>
      <c r="E190" s="85" t="s">
        <v>175</v>
      </c>
      <c r="F190" s="86" t="s">
        <v>176</v>
      </c>
      <c r="G190" s="517" t="s">
        <v>177</v>
      </c>
      <c r="H190" s="537"/>
    </row>
    <row r="191" spans="1:8" x14ac:dyDescent="0.35">
      <c r="A191" s="525"/>
      <c r="B191" s="545"/>
      <c r="C191" s="98" t="s">
        <v>231</v>
      </c>
      <c r="D191" s="97">
        <v>42727</v>
      </c>
      <c r="E191" s="97" t="s">
        <v>182</v>
      </c>
      <c r="F191" s="302">
        <v>540356</v>
      </c>
      <c r="G191" s="550" t="s">
        <v>232</v>
      </c>
      <c r="H191" s="551"/>
    </row>
    <row r="192" spans="1:8" x14ac:dyDescent="0.35">
      <c r="A192" s="525"/>
      <c r="B192" s="545"/>
      <c r="C192" s="98" t="s">
        <v>231</v>
      </c>
      <c r="D192" s="97">
        <v>42727</v>
      </c>
      <c r="E192" s="97" t="s">
        <v>182</v>
      </c>
      <c r="F192" s="302">
        <v>540357</v>
      </c>
      <c r="G192" s="550" t="s">
        <v>233</v>
      </c>
      <c r="H192" s="551"/>
    </row>
    <row r="193" spans="1:8" x14ac:dyDescent="0.35">
      <c r="A193" s="525"/>
      <c r="B193" s="545"/>
      <c r="C193" s="98" t="s">
        <v>231</v>
      </c>
      <c r="D193" s="97">
        <v>41947</v>
      </c>
      <c r="E193" s="97" t="s">
        <v>182</v>
      </c>
      <c r="F193" s="302">
        <v>54035613</v>
      </c>
      <c r="G193" s="550" t="s">
        <v>232</v>
      </c>
      <c r="H193" s="551"/>
    </row>
    <row r="194" spans="1:8" x14ac:dyDescent="0.35">
      <c r="A194" s="525"/>
      <c r="B194" s="545"/>
      <c r="C194" s="98" t="s">
        <v>231</v>
      </c>
      <c r="D194" s="97">
        <v>41947</v>
      </c>
      <c r="E194" s="97" t="s">
        <v>182</v>
      </c>
      <c r="F194" s="302">
        <v>54035625</v>
      </c>
      <c r="G194" s="550" t="s">
        <v>232</v>
      </c>
      <c r="H194" s="551"/>
    </row>
    <row r="195" spans="1:8" x14ac:dyDescent="0.35">
      <c r="A195" s="525"/>
      <c r="B195" s="545"/>
      <c r="C195" s="98" t="s">
        <v>231</v>
      </c>
      <c r="D195" s="97">
        <v>41947</v>
      </c>
      <c r="E195" s="97" t="s">
        <v>182</v>
      </c>
      <c r="F195" s="302">
        <v>54035713</v>
      </c>
      <c r="G195" s="550" t="s">
        <v>233</v>
      </c>
      <c r="H195" s="551"/>
    </row>
    <row r="196" spans="1:8" x14ac:dyDescent="0.35">
      <c r="A196" s="525"/>
      <c r="B196" s="545"/>
      <c r="C196" s="98" t="s">
        <v>231</v>
      </c>
      <c r="D196" s="97">
        <v>41947</v>
      </c>
      <c r="E196" s="97" t="s">
        <v>182</v>
      </c>
      <c r="F196" s="302">
        <v>54035725</v>
      </c>
      <c r="G196" s="550" t="s">
        <v>233</v>
      </c>
      <c r="H196" s="551"/>
    </row>
    <row r="197" spans="1:8" x14ac:dyDescent="0.35">
      <c r="A197" s="525"/>
      <c r="B197" s="545"/>
      <c r="C197" s="98" t="s">
        <v>231</v>
      </c>
      <c r="D197" s="97">
        <v>36525</v>
      </c>
      <c r="E197" s="97" t="s">
        <v>182</v>
      </c>
      <c r="F197" s="302">
        <v>904118060</v>
      </c>
      <c r="G197" s="550" t="s">
        <v>232</v>
      </c>
      <c r="H197" s="551"/>
    </row>
    <row r="198" spans="1:8" x14ac:dyDescent="0.35">
      <c r="A198" s="525"/>
      <c r="B198" s="545"/>
      <c r="C198" s="98" t="s">
        <v>231</v>
      </c>
      <c r="D198" s="97">
        <v>41495</v>
      </c>
      <c r="E198" s="97" t="s">
        <v>182</v>
      </c>
      <c r="F198" s="302">
        <v>47781060730</v>
      </c>
      <c r="G198" s="550" t="s">
        <v>232</v>
      </c>
      <c r="H198" s="551"/>
    </row>
    <row r="199" spans="1:8" x14ac:dyDescent="0.35">
      <c r="A199" s="525"/>
      <c r="B199" s="545"/>
      <c r="C199" s="98" t="s">
        <v>231</v>
      </c>
      <c r="D199" s="97">
        <v>40641</v>
      </c>
      <c r="E199" s="97" t="s">
        <v>182</v>
      </c>
      <c r="F199" s="302">
        <v>64980017103</v>
      </c>
      <c r="G199" s="550" t="s">
        <v>232</v>
      </c>
      <c r="H199" s="551"/>
    </row>
    <row r="200" spans="1:8" x14ac:dyDescent="0.35">
      <c r="A200" s="525"/>
      <c r="B200" s="545"/>
      <c r="C200" s="98" t="s">
        <v>231</v>
      </c>
      <c r="D200" s="97">
        <v>40641</v>
      </c>
      <c r="E200" s="97" t="s">
        <v>182</v>
      </c>
      <c r="F200" s="302">
        <v>64980017203</v>
      </c>
      <c r="G200" s="550" t="s">
        <v>233</v>
      </c>
      <c r="H200" s="551"/>
    </row>
    <row r="201" spans="1:8" x14ac:dyDescent="0.35">
      <c r="A201" s="525"/>
      <c r="B201" s="545"/>
      <c r="C201" s="87" t="s">
        <v>231</v>
      </c>
      <c r="D201" s="88">
        <v>42727</v>
      </c>
      <c r="E201" s="88" t="s">
        <v>182</v>
      </c>
      <c r="F201" s="303">
        <v>477810607</v>
      </c>
      <c r="G201" s="538" t="s">
        <v>232</v>
      </c>
      <c r="H201" s="539"/>
    </row>
    <row r="202" spans="1:8" x14ac:dyDescent="0.35">
      <c r="A202" s="525"/>
      <c r="B202" s="545"/>
      <c r="C202" s="87" t="s">
        <v>231</v>
      </c>
      <c r="D202" s="88">
        <v>42727</v>
      </c>
      <c r="E202" s="88" t="s">
        <v>182</v>
      </c>
      <c r="F202" s="303">
        <v>3784140</v>
      </c>
      <c r="G202" s="538" t="s">
        <v>232</v>
      </c>
      <c r="H202" s="539"/>
    </row>
    <row r="203" spans="1:8" x14ac:dyDescent="0.35">
      <c r="A203" s="525"/>
      <c r="B203" s="545"/>
      <c r="C203" s="87" t="s">
        <v>231</v>
      </c>
      <c r="D203" s="88">
        <v>42727</v>
      </c>
      <c r="E203" s="88" t="s">
        <v>182</v>
      </c>
      <c r="F203" s="303">
        <v>3784141</v>
      </c>
      <c r="G203" s="538" t="s">
        <v>233</v>
      </c>
      <c r="H203" s="539"/>
    </row>
    <row r="204" spans="1:8" x14ac:dyDescent="0.35">
      <c r="A204" s="525"/>
      <c r="B204" s="545"/>
      <c r="C204" s="87" t="s">
        <v>231</v>
      </c>
      <c r="D204" s="88">
        <v>42727</v>
      </c>
      <c r="E204" s="88" t="s">
        <v>182</v>
      </c>
      <c r="F204" s="303">
        <v>604290196</v>
      </c>
      <c r="G204" s="538" t="s">
        <v>232</v>
      </c>
      <c r="H204" s="539"/>
    </row>
    <row r="205" spans="1:8" x14ac:dyDescent="0.35">
      <c r="A205" s="525"/>
      <c r="B205" s="545"/>
      <c r="C205" s="87" t="s">
        <v>231</v>
      </c>
      <c r="D205" s="88">
        <v>42727</v>
      </c>
      <c r="E205" s="88" t="s">
        <v>182</v>
      </c>
      <c r="F205" s="303">
        <v>649800171</v>
      </c>
      <c r="G205" s="538" t="s">
        <v>232</v>
      </c>
      <c r="H205" s="539"/>
    </row>
    <row r="206" spans="1:8" ht="16.5" customHeight="1" x14ac:dyDescent="0.35">
      <c r="A206" s="525"/>
      <c r="B206" s="545"/>
      <c r="C206" s="87" t="s">
        <v>231</v>
      </c>
      <c r="D206" s="88">
        <v>42727</v>
      </c>
      <c r="E206" s="88" t="s">
        <v>182</v>
      </c>
      <c r="F206" s="303">
        <v>649800171</v>
      </c>
      <c r="G206" s="538" t="s">
        <v>233</v>
      </c>
      <c r="H206" s="539"/>
    </row>
    <row r="207" spans="1:8" x14ac:dyDescent="0.35">
      <c r="A207" s="525"/>
      <c r="B207" s="545"/>
      <c r="C207" s="87" t="s">
        <v>231</v>
      </c>
      <c r="D207" s="88">
        <v>42727</v>
      </c>
      <c r="E207" s="88" t="s">
        <v>182</v>
      </c>
      <c r="F207" s="303">
        <v>681512694</v>
      </c>
      <c r="G207" s="538" t="s">
        <v>232</v>
      </c>
      <c r="H207" s="539"/>
    </row>
    <row r="208" spans="1:8" ht="16.5" customHeight="1" x14ac:dyDescent="0.35">
      <c r="A208" s="525"/>
      <c r="B208" s="545"/>
      <c r="C208" s="87" t="s">
        <v>231</v>
      </c>
      <c r="D208" s="88">
        <v>42727</v>
      </c>
      <c r="E208" s="88" t="s">
        <v>182</v>
      </c>
      <c r="F208" s="303">
        <v>42794002808</v>
      </c>
      <c r="G208" s="538" t="s">
        <v>232</v>
      </c>
      <c r="H208" s="539"/>
    </row>
    <row r="209" spans="1:15" ht="16.5" customHeight="1" x14ac:dyDescent="0.35">
      <c r="A209" s="525"/>
      <c r="B209" s="545"/>
      <c r="C209" s="87" t="s">
        <v>231</v>
      </c>
      <c r="D209" s="88">
        <v>42727</v>
      </c>
      <c r="E209" s="88" t="s">
        <v>182</v>
      </c>
      <c r="F209" s="303">
        <v>62135043130</v>
      </c>
      <c r="G209" s="538" t="s">
        <v>232</v>
      </c>
      <c r="H209" s="539"/>
    </row>
    <row r="210" spans="1:15" ht="16.5" customHeight="1" x14ac:dyDescent="0.35">
      <c r="A210" s="525"/>
      <c r="B210" s="545"/>
      <c r="C210" s="87" t="s">
        <v>231</v>
      </c>
      <c r="D210" s="88">
        <v>42727</v>
      </c>
      <c r="E210" s="88" t="s">
        <v>182</v>
      </c>
      <c r="F210" s="303">
        <v>62135043190</v>
      </c>
      <c r="G210" s="538" t="s">
        <v>232</v>
      </c>
      <c r="H210" s="539"/>
    </row>
    <row r="211" spans="1:15" ht="16.5" customHeight="1" x14ac:dyDescent="0.35">
      <c r="A211" s="525"/>
      <c r="B211" s="545"/>
      <c r="C211" s="87" t="s">
        <v>231</v>
      </c>
      <c r="D211" s="88">
        <v>42727</v>
      </c>
      <c r="E211" s="88" t="s">
        <v>182</v>
      </c>
      <c r="F211" s="303">
        <v>62135043230</v>
      </c>
      <c r="G211" s="538" t="s">
        <v>232</v>
      </c>
      <c r="H211" s="539"/>
    </row>
    <row r="212" spans="1:15" ht="16.5" customHeight="1" x14ac:dyDescent="0.35">
      <c r="A212" s="543"/>
      <c r="B212" s="546"/>
      <c r="C212" s="87" t="s">
        <v>231</v>
      </c>
      <c r="D212" s="88">
        <v>42727</v>
      </c>
      <c r="E212" s="88" t="s">
        <v>182</v>
      </c>
      <c r="F212" s="303">
        <v>62135043290</v>
      </c>
      <c r="G212" s="538" t="s">
        <v>232</v>
      </c>
      <c r="H212" s="539"/>
    </row>
    <row r="213" spans="1:15" x14ac:dyDescent="0.35">
      <c r="A213" s="84" t="s">
        <v>166</v>
      </c>
      <c r="B213" s="299" t="s">
        <v>167</v>
      </c>
      <c r="C213" s="299" t="s">
        <v>141</v>
      </c>
      <c r="D213" s="517" t="s">
        <v>168</v>
      </c>
      <c r="E213" s="517"/>
      <c r="F213" s="540" t="s">
        <v>169</v>
      </c>
      <c r="G213" s="541"/>
      <c r="H213" s="542"/>
      <c r="J213" s="301"/>
      <c r="K213" s="301"/>
      <c r="L213" s="301"/>
      <c r="M213" s="301"/>
      <c r="N213" s="301"/>
      <c r="O213" s="301"/>
    </row>
    <row r="214" spans="1:15" x14ac:dyDescent="0.35">
      <c r="A214" s="530" t="s">
        <v>234</v>
      </c>
      <c r="B214" s="531" t="s">
        <v>235</v>
      </c>
      <c r="C214" s="151">
        <v>11.910200000000001</v>
      </c>
      <c r="D214" s="532">
        <v>12.08938</v>
      </c>
      <c r="E214" s="533"/>
      <c r="F214" s="534" t="s">
        <v>172</v>
      </c>
      <c r="G214" s="535"/>
      <c r="H214" s="536"/>
    </row>
    <row r="215" spans="1:15" x14ac:dyDescent="0.35">
      <c r="A215" s="530"/>
      <c r="B215" s="531"/>
      <c r="C215" s="85" t="s">
        <v>173</v>
      </c>
      <c r="D215" s="85" t="s">
        <v>174</v>
      </c>
      <c r="E215" s="85" t="s">
        <v>175</v>
      </c>
      <c r="F215" s="86" t="s">
        <v>176</v>
      </c>
      <c r="G215" s="517" t="s">
        <v>177</v>
      </c>
      <c r="H215" s="537"/>
    </row>
    <row r="216" spans="1:15" ht="15.5" x14ac:dyDescent="0.35">
      <c r="A216" s="530"/>
      <c r="B216" s="531"/>
      <c r="C216" s="87" t="s">
        <v>231</v>
      </c>
      <c r="D216" s="88">
        <v>42727</v>
      </c>
      <c r="E216" s="88" t="s">
        <v>182</v>
      </c>
      <c r="F216" s="314">
        <v>512850523</v>
      </c>
      <c r="G216" s="538" t="s">
        <v>236</v>
      </c>
      <c r="H216" s="539"/>
    </row>
    <row r="217" spans="1:15" ht="16.5" customHeight="1" x14ac:dyDescent="0.35">
      <c r="A217" s="530"/>
      <c r="B217" s="531"/>
      <c r="C217" s="87" t="s">
        <v>231</v>
      </c>
      <c r="D217" s="88">
        <v>42727</v>
      </c>
      <c r="E217" s="88" t="s">
        <v>182</v>
      </c>
      <c r="F217" s="314">
        <v>512850524</v>
      </c>
      <c r="G217" s="538" t="s">
        <v>236</v>
      </c>
      <c r="H217" s="539"/>
    </row>
    <row r="218" spans="1:15" ht="16.5" customHeight="1" x14ac:dyDescent="0.35">
      <c r="A218" s="530"/>
      <c r="B218" s="531"/>
      <c r="C218" s="87" t="s">
        <v>231</v>
      </c>
      <c r="D218" s="88">
        <v>42727</v>
      </c>
      <c r="E218" s="88" t="s">
        <v>182</v>
      </c>
      <c r="F218" s="314">
        <v>548685034</v>
      </c>
      <c r="G218" s="538" t="s">
        <v>237</v>
      </c>
      <c r="H218" s="539"/>
    </row>
    <row r="219" spans="1:15" x14ac:dyDescent="0.35">
      <c r="A219" s="84" t="s">
        <v>166</v>
      </c>
      <c r="B219" s="299" t="s">
        <v>167</v>
      </c>
      <c r="C219" s="299" t="s">
        <v>141</v>
      </c>
      <c r="D219" s="517" t="s">
        <v>168</v>
      </c>
      <c r="E219" s="517"/>
      <c r="F219" s="521" t="s">
        <v>169</v>
      </c>
      <c r="G219" s="522"/>
      <c r="H219" s="523"/>
    </row>
    <row r="220" spans="1:15" x14ac:dyDescent="0.35">
      <c r="A220" s="524" t="s">
        <v>827</v>
      </c>
      <c r="B220" s="526" t="s">
        <v>828</v>
      </c>
      <c r="C220" s="152">
        <v>106.07</v>
      </c>
      <c r="D220" s="502">
        <v>106.07</v>
      </c>
      <c r="E220" s="503"/>
      <c r="F220" s="504" t="s">
        <v>240</v>
      </c>
      <c r="G220" s="505"/>
      <c r="H220" s="506"/>
    </row>
    <row r="221" spans="1:15" x14ac:dyDescent="0.35">
      <c r="A221" s="525"/>
      <c r="B221" s="527"/>
      <c r="C221" s="85" t="s">
        <v>173</v>
      </c>
      <c r="D221" s="85" t="s">
        <v>174</v>
      </c>
      <c r="E221" s="85" t="s">
        <v>175</v>
      </c>
      <c r="F221" s="100" t="s">
        <v>176</v>
      </c>
      <c r="G221" s="507" t="s">
        <v>177</v>
      </c>
      <c r="H221" s="508"/>
    </row>
    <row r="222" spans="1:15" ht="17.25" customHeight="1" thickBot="1" x14ac:dyDescent="0.4">
      <c r="A222" s="525"/>
      <c r="B222" s="527"/>
      <c r="C222" s="315" t="s">
        <v>241</v>
      </c>
      <c r="D222" s="102">
        <v>41456</v>
      </c>
      <c r="E222" s="102">
        <v>62093</v>
      </c>
      <c r="F222" s="103">
        <v>409121501</v>
      </c>
      <c r="G222" s="509" t="s">
        <v>1045</v>
      </c>
      <c r="H222" s="510"/>
    </row>
    <row r="223" spans="1:15" ht="17.25" customHeight="1" thickBot="1" x14ac:dyDescent="0.4">
      <c r="A223" s="525"/>
      <c r="B223" s="527"/>
      <c r="C223" s="315" t="s">
        <v>241</v>
      </c>
      <c r="D223" s="316">
        <v>41456</v>
      </c>
      <c r="E223" s="316">
        <v>62093</v>
      </c>
      <c r="F223" s="317">
        <v>409121901</v>
      </c>
      <c r="G223" s="509" t="s">
        <v>1045</v>
      </c>
      <c r="H223" s="510"/>
    </row>
    <row r="224" spans="1:15" ht="17.25" customHeight="1" thickBot="1" x14ac:dyDescent="0.4">
      <c r="A224" s="525"/>
      <c r="B224" s="527"/>
      <c r="C224" s="315" t="s">
        <v>241</v>
      </c>
      <c r="D224" s="316">
        <v>34394</v>
      </c>
      <c r="E224" s="316">
        <v>62093</v>
      </c>
      <c r="F224" s="317">
        <v>409121941</v>
      </c>
      <c r="G224" s="509" t="s">
        <v>1045</v>
      </c>
      <c r="H224" s="510"/>
    </row>
    <row r="225" spans="1:8" ht="17.25" customHeight="1" thickBot="1" x14ac:dyDescent="0.4">
      <c r="A225" s="525"/>
      <c r="B225" s="527"/>
      <c r="C225" s="315" t="s">
        <v>241</v>
      </c>
      <c r="D225" s="316">
        <v>41456</v>
      </c>
      <c r="E225" s="316">
        <v>62093</v>
      </c>
      <c r="F225" s="317">
        <v>409178269</v>
      </c>
      <c r="G225" s="509" t="s">
        <v>1046</v>
      </c>
      <c r="H225" s="510"/>
    </row>
    <row r="226" spans="1:8" ht="15" thickBot="1" x14ac:dyDescent="0.4">
      <c r="A226" s="525"/>
      <c r="B226" s="527"/>
      <c r="C226" s="315" t="s">
        <v>241</v>
      </c>
      <c r="D226" s="102">
        <v>42309</v>
      </c>
      <c r="E226" s="102">
        <v>62093</v>
      </c>
      <c r="F226" s="103">
        <v>781717612</v>
      </c>
      <c r="G226" s="515" t="s">
        <v>1047</v>
      </c>
      <c r="H226" s="516"/>
    </row>
    <row r="227" spans="1:8" ht="15" thickBot="1" x14ac:dyDescent="0.4">
      <c r="A227" s="525"/>
      <c r="B227" s="527"/>
      <c r="C227" s="315" t="s">
        <v>241</v>
      </c>
      <c r="D227" s="316">
        <v>45108</v>
      </c>
      <c r="E227" s="102" t="s">
        <v>182</v>
      </c>
      <c r="F227" s="317">
        <v>45802081184</v>
      </c>
      <c r="G227" s="515" t="s">
        <v>1047</v>
      </c>
      <c r="H227" s="516"/>
    </row>
    <row r="228" spans="1:8" ht="16.5" customHeight="1" thickBot="1" x14ac:dyDescent="0.4">
      <c r="A228" s="525"/>
      <c r="B228" s="527"/>
      <c r="C228" s="315" t="s">
        <v>241</v>
      </c>
      <c r="D228" s="316">
        <v>42309</v>
      </c>
      <c r="E228" s="316">
        <v>62093</v>
      </c>
      <c r="F228" s="317">
        <v>641613225</v>
      </c>
      <c r="G228" s="509" t="s">
        <v>1045</v>
      </c>
      <c r="H228" s="510"/>
    </row>
    <row r="229" spans="1:8" ht="16.5" customHeight="1" thickBot="1" x14ac:dyDescent="0.4">
      <c r="A229" s="525"/>
      <c r="B229" s="527"/>
      <c r="C229" s="315" t="s">
        <v>241</v>
      </c>
      <c r="D229" s="316">
        <v>42948</v>
      </c>
      <c r="E229" s="316">
        <v>62093</v>
      </c>
      <c r="F229" s="317">
        <v>17478004101</v>
      </c>
      <c r="G229" s="509" t="s">
        <v>1045</v>
      </c>
      <c r="H229" s="510"/>
    </row>
    <row r="230" spans="1:8" ht="16.5" customHeight="1" thickBot="1" x14ac:dyDescent="0.4">
      <c r="A230" s="525"/>
      <c r="B230" s="527"/>
      <c r="C230" s="101" t="s">
        <v>241</v>
      </c>
      <c r="D230" s="102">
        <v>42948</v>
      </c>
      <c r="E230" s="102">
        <v>62093</v>
      </c>
      <c r="F230" s="103">
        <v>17478004210</v>
      </c>
      <c r="G230" s="509" t="s">
        <v>1048</v>
      </c>
      <c r="H230" s="510"/>
    </row>
    <row r="231" spans="1:8" ht="16.5" customHeight="1" thickBot="1" x14ac:dyDescent="0.4">
      <c r="A231" s="525"/>
      <c r="B231" s="527"/>
      <c r="C231" s="101" t="s">
        <v>241</v>
      </c>
      <c r="D231" s="102">
        <v>43831</v>
      </c>
      <c r="E231" s="102">
        <v>62093</v>
      </c>
      <c r="F231" s="103">
        <v>55150032710</v>
      </c>
      <c r="G231" s="528" t="s">
        <v>1045</v>
      </c>
      <c r="H231" s="529"/>
    </row>
    <row r="232" spans="1:8" ht="16.5" customHeight="1" thickBot="1" x14ac:dyDescent="0.4">
      <c r="A232" s="525"/>
      <c r="B232" s="527"/>
      <c r="C232" s="101" t="s">
        <v>241</v>
      </c>
      <c r="D232" s="102">
        <v>43831</v>
      </c>
      <c r="E232" s="102">
        <v>62093</v>
      </c>
      <c r="F232" s="103">
        <v>55150032801</v>
      </c>
      <c r="G232" s="515" t="s">
        <v>1048</v>
      </c>
      <c r="H232" s="516"/>
    </row>
    <row r="233" spans="1:8" ht="16.5" customHeight="1" thickBot="1" x14ac:dyDescent="0.4">
      <c r="A233" s="525"/>
      <c r="B233" s="527"/>
      <c r="C233" s="101" t="s">
        <v>241</v>
      </c>
      <c r="D233" s="102">
        <v>43831</v>
      </c>
      <c r="E233" s="102">
        <v>62093</v>
      </c>
      <c r="F233" s="103">
        <v>55150032810</v>
      </c>
      <c r="G233" s="515" t="s">
        <v>1048</v>
      </c>
      <c r="H233" s="516"/>
    </row>
    <row r="234" spans="1:8" ht="15" thickBot="1" x14ac:dyDescent="0.4">
      <c r="A234" s="525"/>
      <c r="B234" s="527"/>
      <c r="C234" s="101" t="s">
        <v>241</v>
      </c>
      <c r="D234" s="102">
        <v>41699</v>
      </c>
      <c r="E234" s="102">
        <v>62093</v>
      </c>
      <c r="F234" s="103">
        <v>67457029202</v>
      </c>
      <c r="G234" s="515" t="s">
        <v>1045</v>
      </c>
      <c r="H234" s="516"/>
    </row>
    <row r="235" spans="1:8" ht="15" thickBot="1" x14ac:dyDescent="0.4">
      <c r="A235" s="525"/>
      <c r="B235" s="527"/>
      <c r="C235" s="101" t="s">
        <v>241</v>
      </c>
      <c r="D235" s="102">
        <v>42614</v>
      </c>
      <c r="E235" s="102">
        <v>62093</v>
      </c>
      <c r="F235" s="103">
        <v>67457029900</v>
      </c>
      <c r="G235" s="515" t="s">
        <v>1048</v>
      </c>
      <c r="H235" s="516"/>
    </row>
    <row r="236" spans="1:8" ht="15" thickBot="1" x14ac:dyDescent="0.4">
      <c r="A236" s="525"/>
      <c r="B236" s="527"/>
      <c r="C236" s="101" t="s">
        <v>241</v>
      </c>
      <c r="D236" s="102">
        <v>42614</v>
      </c>
      <c r="E236" s="102">
        <v>62093</v>
      </c>
      <c r="F236" s="103">
        <v>67457029910</v>
      </c>
      <c r="G236" s="515" t="s">
        <v>1048</v>
      </c>
      <c r="H236" s="516"/>
    </row>
    <row r="237" spans="1:8" ht="15" thickBot="1" x14ac:dyDescent="0.4">
      <c r="A237" s="525"/>
      <c r="B237" s="527"/>
      <c r="C237" s="101" t="s">
        <v>241</v>
      </c>
      <c r="D237" s="102">
        <v>41944</v>
      </c>
      <c r="E237" s="102">
        <v>62093</v>
      </c>
      <c r="F237" s="103">
        <v>67457059902</v>
      </c>
      <c r="G237" s="515" t="s">
        <v>1045</v>
      </c>
      <c r="H237" s="516"/>
    </row>
    <row r="238" spans="1:8" ht="15" thickBot="1" x14ac:dyDescent="0.4">
      <c r="A238" s="525"/>
      <c r="B238" s="527"/>
      <c r="C238" s="101" t="s">
        <v>241</v>
      </c>
      <c r="D238" s="102">
        <v>43831</v>
      </c>
      <c r="E238" s="102">
        <v>62093</v>
      </c>
      <c r="F238" s="103">
        <v>67457064502</v>
      </c>
      <c r="G238" s="515" t="s">
        <v>1045</v>
      </c>
      <c r="H238" s="516"/>
    </row>
    <row r="239" spans="1:8" ht="15" thickBot="1" x14ac:dyDescent="0.4">
      <c r="A239" s="525"/>
      <c r="B239" s="527"/>
      <c r="C239" s="101" t="s">
        <v>241</v>
      </c>
      <c r="D239" s="102">
        <v>43770</v>
      </c>
      <c r="E239" s="102">
        <v>62093</v>
      </c>
      <c r="F239" s="103">
        <v>67457098700</v>
      </c>
      <c r="G239" s="515" t="s">
        <v>1048</v>
      </c>
      <c r="H239" s="516"/>
    </row>
    <row r="240" spans="1:8" ht="15" thickBot="1" x14ac:dyDescent="0.4">
      <c r="A240" s="525"/>
      <c r="B240" s="527"/>
      <c r="C240" s="101" t="s">
        <v>241</v>
      </c>
      <c r="D240" s="102">
        <v>43770</v>
      </c>
      <c r="E240" s="102">
        <v>62093</v>
      </c>
      <c r="F240" s="103">
        <v>67457098710</v>
      </c>
      <c r="G240" s="515" t="s">
        <v>1048</v>
      </c>
      <c r="H240" s="516"/>
    </row>
    <row r="241" spans="1:8" ht="15" thickBot="1" x14ac:dyDescent="0.4">
      <c r="A241" s="525"/>
      <c r="B241" s="527"/>
      <c r="C241" s="101" t="s">
        <v>241</v>
      </c>
      <c r="D241" s="102">
        <v>42979</v>
      </c>
      <c r="E241" s="102">
        <v>62093</v>
      </c>
      <c r="F241" s="103">
        <v>70069007110</v>
      </c>
      <c r="G241" s="515" t="s">
        <v>1045</v>
      </c>
      <c r="H241" s="516"/>
    </row>
    <row r="242" spans="1:8" ht="15" thickBot="1" x14ac:dyDescent="0.4">
      <c r="A242" s="525"/>
      <c r="B242" s="527"/>
      <c r="C242" s="101" t="s">
        <v>241</v>
      </c>
      <c r="D242" s="102">
        <v>42979</v>
      </c>
      <c r="E242" s="102">
        <v>62093</v>
      </c>
      <c r="F242" s="103">
        <v>70069007201</v>
      </c>
      <c r="G242" s="515" t="s">
        <v>1048</v>
      </c>
      <c r="H242" s="516"/>
    </row>
    <row r="243" spans="1:8" ht="15" thickBot="1" x14ac:dyDescent="0.4">
      <c r="A243" s="525"/>
      <c r="B243" s="527"/>
      <c r="C243" s="101" t="s">
        <v>241</v>
      </c>
      <c r="D243" s="102">
        <v>42948</v>
      </c>
      <c r="E243" s="102">
        <v>62093</v>
      </c>
      <c r="F243" s="103">
        <v>70069007210</v>
      </c>
      <c r="G243" s="515" t="s">
        <v>1048</v>
      </c>
      <c r="H243" s="516"/>
    </row>
    <row r="244" spans="1:8" ht="15" thickBot="1" x14ac:dyDescent="0.4">
      <c r="A244" s="525"/>
      <c r="B244" s="527"/>
      <c r="C244" s="101" t="s">
        <v>241</v>
      </c>
      <c r="D244" s="102">
        <v>44166</v>
      </c>
      <c r="E244" s="102">
        <v>62093</v>
      </c>
      <c r="F244" s="103">
        <v>72336007719</v>
      </c>
      <c r="G244" s="515" t="s">
        <v>1049</v>
      </c>
      <c r="H244" s="516"/>
    </row>
    <row r="245" spans="1:8" ht="15" thickBot="1" x14ac:dyDescent="0.4">
      <c r="A245" s="525"/>
      <c r="B245" s="527"/>
      <c r="C245" s="101" t="s">
        <v>241</v>
      </c>
      <c r="D245" s="102">
        <v>43831</v>
      </c>
      <c r="E245" s="102">
        <v>62093</v>
      </c>
      <c r="F245" s="103">
        <v>72572045025</v>
      </c>
      <c r="G245" s="515" t="s">
        <v>1045</v>
      </c>
      <c r="H245" s="516"/>
    </row>
    <row r="246" spans="1:8" ht="15" thickBot="1" x14ac:dyDescent="0.4">
      <c r="A246" s="525"/>
      <c r="B246" s="527"/>
      <c r="C246" s="101" t="s">
        <v>241</v>
      </c>
      <c r="D246" s="102">
        <v>44580</v>
      </c>
      <c r="E246" s="102">
        <v>62093</v>
      </c>
      <c r="F246" s="103">
        <v>78670014002</v>
      </c>
      <c r="G246" s="515" t="s">
        <v>1050</v>
      </c>
      <c r="H246" s="516"/>
    </row>
    <row r="247" spans="1:8" x14ac:dyDescent="0.35">
      <c r="A247" s="84" t="s">
        <v>166</v>
      </c>
      <c r="B247" s="299" t="s">
        <v>167</v>
      </c>
      <c r="C247" s="299" t="s">
        <v>141</v>
      </c>
      <c r="D247" s="517" t="s">
        <v>168</v>
      </c>
      <c r="E247" s="517"/>
      <c r="F247" s="518" t="s">
        <v>169</v>
      </c>
      <c r="G247" s="519"/>
      <c r="H247" s="520"/>
    </row>
    <row r="248" spans="1:8" ht="16.5" customHeight="1" x14ac:dyDescent="0.35">
      <c r="A248" s="498" t="s">
        <v>238</v>
      </c>
      <c r="B248" s="500" t="s">
        <v>239</v>
      </c>
      <c r="C248" s="152">
        <v>144.76</v>
      </c>
      <c r="D248" s="502">
        <v>144.76</v>
      </c>
      <c r="E248" s="503"/>
      <c r="F248" s="504" t="s">
        <v>240</v>
      </c>
      <c r="G248" s="505"/>
      <c r="H248" s="506"/>
    </row>
    <row r="249" spans="1:8" x14ac:dyDescent="0.35">
      <c r="A249" s="499"/>
      <c r="B249" s="501"/>
      <c r="C249" s="85" t="s">
        <v>173</v>
      </c>
      <c r="D249" s="85" t="s">
        <v>174</v>
      </c>
      <c r="E249" s="85" t="s">
        <v>175</v>
      </c>
      <c r="F249" s="100" t="s">
        <v>176</v>
      </c>
      <c r="G249" s="507" t="s">
        <v>177</v>
      </c>
      <c r="H249" s="508"/>
    </row>
    <row r="250" spans="1:8" ht="15" thickBot="1" x14ac:dyDescent="0.4">
      <c r="A250" s="499"/>
      <c r="B250" s="501"/>
      <c r="C250" s="101" t="s">
        <v>241</v>
      </c>
      <c r="D250" s="102">
        <v>42759</v>
      </c>
      <c r="E250" s="102" t="s">
        <v>182</v>
      </c>
      <c r="F250" s="103">
        <v>69547035302</v>
      </c>
      <c r="G250" s="509" t="s">
        <v>242</v>
      </c>
      <c r="H250" s="510"/>
    </row>
    <row r="251" spans="1:8" ht="15" thickBot="1" x14ac:dyDescent="0.4">
      <c r="A251" s="499"/>
      <c r="B251" s="501"/>
      <c r="C251" s="101" t="s">
        <v>241</v>
      </c>
      <c r="D251" s="102">
        <v>42759</v>
      </c>
      <c r="E251" s="102" t="s">
        <v>182</v>
      </c>
      <c r="F251" s="103">
        <v>69547035302</v>
      </c>
      <c r="G251" s="509" t="s">
        <v>242</v>
      </c>
      <c r="H251" s="510"/>
    </row>
    <row r="252" spans="1:8" ht="15" thickBot="1" x14ac:dyDescent="0.4">
      <c r="A252" s="499"/>
      <c r="B252" s="501"/>
      <c r="C252" s="315" t="s">
        <v>241</v>
      </c>
      <c r="D252" s="316">
        <v>45108</v>
      </c>
      <c r="E252" s="316" t="s">
        <v>182</v>
      </c>
      <c r="F252" s="317">
        <v>93216568</v>
      </c>
      <c r="G252" s="511" t="s">
        <v>242</v>
      </c>
      <c r="H252" s="512"/>
    </row>
    <row r="253" spans="1:8" ht="15" thickBot="1" x14ac:dyDescent="0.4">
      <c r="A253" s="499"/>
      <c r="B253" s="501"/>
      <c r="C253" s="315" t="s">
        <v>241</v>
      </c>
      <c r="D253" s="316">
        <v>45108</v>
      </c>
      <c r="E253" s="316" t="s">
        <v>182</v>
      </c>
      <c r="F253" s="317">
        <v>781717612</v>
      </c>
      <c r="G253" s="513" t="s">
        <v>242</v>
      </c>
      <c r="H253" s="514"/>
    </row>
    <row r="254" spans="1:8" ht="15" thickBot="1" x14ac:dyDescent="0.4">
      <c r="A254" s="499"/>
      <c r="B254" s="501"/>
      <c r="C254" s="315" t="s">
        <v>241</v>
      </c>
      <c r="D254" s="316">
        <v>45108</v>
      </c>
      <c r="E254" s="316" t="s">
        <v>182</v>
      </c>
      <c r="F254" s="317">
        <v>45802081184</v>
      </c>
      <c r="G254" s="513" t="s">
        <v>242</v>
      </c>
      <c r="H254" s="514"/>
    </row>
    <row r="255" spans="1:8" ht="15" thickBot="1" x14ac:dyDescent="0.4">
      <c r="A255" s="499"/>
      <c r="B255" s="501"/>
      <c r="C255" s="318" t="s">
        <v>241</v>
      </c>
      <c r="D255" s="319">
        <v>42727</v>
      </c>
      <c r="E255" s="319" t="s">
        <v>182</v>
      </c>
      <c r="F255" s="320">
        <v>557000457</v>
      </c>
      <c r="G255" s="495" t="s">
        <v>242</v>
      </c>
      <c r="H255" s="496"/>
    </row>
    <row r="256" spans="1:8" ht="15" thickBot="1" x14ac:dyDescent="0.4">
      <c r="A256" s="499"/>
      <c r="B256" s="501"/>
      <c r="C256" s="318" t="s">
        <v>241</v>
      </c>
      <c r="D256" s="319">
        <v>42727</v>
      </c>
      <c r="E256" s="319" t="s">
        <v>182</v>
      </c>
      <c r="F256" s="320">
        <v>695470353</v>
      </c>
      <c r="G256" s="495" t="s">
        <v>242</v>
      </c>
      <c r="H256" s="496"/>
    </row>
    <row r="257" spans="1:9" ht="15" thickBot="1" x14ac:dyDescent="0.4">
      <c r="A257" s="499"/>
      <c r="B257" s="501"/>
      <c r="C257" s="318" t="s">
        <v>241</v>
      </c>
      <c r="D257" s="319">
        <v>42727</v>
      </c>
      <c r="E257" s="319" t="s">
        <v>182</v>
      </c>
      <c r="F257" s="320">
        <v>500902422</v>
      </c>
      <c r="G257" s="495" t="s">
        <v>242</v>
      </c>
      <c r="H257" s="496"/>
    </row>
    <row r="258" spans="1:9" x14ac:dyDescent="0.35">
      <c r="A258" s="301" t="s">
        <v>243</v>
      </c>
      <c r="B258" s="301"/>
      <c r="C258" s="301"/>
      <c r="D258" s="301"/>
      <c r="E258" s="301"/>
      <c r="F258" s="301"/>
      <c r="G258" s="301"/>
      <c r="H258" s="301"/>
      <c r="I258" s="321"/>
    </row>
    <row r="259" spans="1:9" x14ac:dyDescent="0.35">
      <c r="A259" s="497" t="s">
        <v>1051</v>
      </c>
      <c r="B259" s="497"/>
      <c r="C259" s="497"/>
    </row>
  </sheetData>
  <sheetProtection algorithmName="SHA-512" hashValue="a7seng42a1XGGAR2UplwXysF4m8ZBMGeTk256gjgsYmiFVqZNfpr2gn7J7vIEPdtMhNkJCuKxHSzaxBSoeqDuA==" saltValue="VDoTdlbV/g3veYZXmfoUaA==" spinCount="100000" sheet="1" sort="0" autoFilter="0"/>
  <mergeCells count="308">
    <mergeCell ref="A5:A7"/>
    <mergeCell ref="B5:B7"/>
    <mergeCell ref="D5:E5"/>
    <mergeCell ref="F5:H5"/>
    <mergeCell ref="G6:H6"/>
    <mergeCell ref="G7:H7"/>
    <mergeCell ref="A1:H1"/>
    <mergeCell ref="D2:E2"/>
    <mergeCell ref="F2:H2"/>
    <mergeCell ref="D3:E3"/>
    <mergeCell ref="F3:H3"/>
    <mergeCell ref="D4:E4"/>
    <mergeCell ref="F4:H4"/>
    <mergeCell ref="G14:H14"/>
    <mergeCell ref="G15:H15"/>
    <mergeCell ref="G16:H16"/>
    <mergeCell ref="G17:H17"/>
    <mergeCell ref="G18:H18"/>
    <mergeCell ref="G19:H19"/>
    <mergeCell ref="D8:E8"/>
    <mergeCell ref="F8:H8"/>
    <mergeCell ref="A9:A43"/>
    <mergeCell ref="B9:B43"/>
    <mergeCell ref="D9:E9"/>
    <mergeCell ref="F9:H9"/>
    <mergeCell ref="G10:H10"/>
    <mergeCell ref="G11:H11"/>
    <mergeCell ref="G12:H12"/>
    <mergeCell ref="G13:H13"/>
    <mergeCell ref="G26:H26"/>
    <mergeCell ref="G27:H27"/>
    <mergeCell ref="G28:H28"/>
    <mergeCell ref="G29:H29"/>
    <mergeCell ref="G30:H30"/>
    <mergeCell ref="G31:H31"/>
    <mergeCell ref="G20:H20"/>
    <mergeCell ref="G21:H21"/>
    <mergeCell ref="G22:H22"/>
    <mergeCell ref="G23:H23"/>
    <mergeCell ref="G24:H24"/>
    <mergeCell ref="G25:H25"/>
    <mergeCell ref="G38:H38"/>
    <mergeCell ref="G39:H39"/>
    <mergeCell ref="G40:H40"/>
    <mergeCell ref="G41:H41"/>
    <mergeCell ref="G42:H42"/>
    <mergeCell ref="G43:H43"/>
    <mergeCell ref="G32:H32"/>
    <mergeCell ref="G33:H33"/>
    <mergeCell ref="G34:H34"/>
    <mergeCell ref="G35:H35"/>
    <mergeCell ref="G36:H36"/>
    <mergeCell ref="G37:H37"/>
    <mergeCell ref="D44:E44"/>
    <mergeCell ref="F44:H44"/>
    <mergeCell ref="A45:A59"/>
    <mergeCell ref="B45:B59"/>
    <mergeCell ref="D45:E45"/>
    <mergeCell ref="F45:H45"/>
    <mergeCell ref="G46:H46"/>
    <mergeCell ref="G47:H47"/>
    <mergeCell ref="G48:H48"/>
    <mergeCell ref="G49:H49"/>
    <mergeCell ref="G56:H56"/>
    <mergeCell ref="G57:H57"/>
    <mergeCell ref="G58:H58"/>
    <mergeCell ref="G59:H59"/>
    <mergeCell ref="D60:E60"/>
    <mergeCell ref="F60:H60"/>
    <mergeCell ref="G50:H50"/>
    <mergeCell ref="G51:H51"/>
    <mergeCell ref="G52:H52"/>
    <mergeCell ref="G53:H53"/>
    <mergeCell ref="G54:H54"/>
    <mergeCell ref="G55:H55"/>
    <mergeCell ref="G68:H68"/>
    <mergeCell ref="G69:H69"/>
    <mergeCell ref="G70:H70"/>
    <mergeCell ref="G71:H71"/>
    <mergeCell ref="G72:H72"/>
    <mergeCell ref="G73:H73"/>
    <mergeCell ref="A61:A110"/>
    <mergeCell ref="B61:B110"/>
    <mergeCell ref="D61:E61"/>
    <mergeCell ref="F61:H61"/>
    <mergeCell ref="G62:H62"/>
    <mergeCell ref="G63:H63"/>
    <mergeCell ref="G64:H64"/>
    <mergeCell ref="G65:H65"/>
    <mergeCell ref="G66:H66"/>
    <mergeCell ref="G67:H67"/>
    <mergeCell ref="G80:H80"/>
    <mergeCell ref="G81:H81"/>
    <mergeCell ref="G82:H82"/>
    <mergeCell ref="G83:H83"/>
    <mergeCell ref="G84:H84"/>
    <mergeCell ref="G85:H85"/>
    <mergeCell ref="G74:H74"/>
    <mergeCell ref="G75:H75"/>
    <mergeCell ref="G76:H76"/>
    <mergeCell ref="G77:H77"/>
    <mergeCell ref="G78:H78"/>
    <mergeCell ref="G79:H79"/>
    <mergeCell ref="G92:H92"/>
    <mergeCell ref="G93:H93"/>
    <mergeCell ref="G94:H94"/>
    <mergeCell ref="G95:H95"/>
    <mergeCell ref="G96:H96"/>
    <mergeCell ref="G97:H97"/>
    <mergeCell ref="G86:H86"/>
    <mergeCell ref="G87:H87"/>
    <mergeCell ref="G88:H88"/>
    <mergeCell ref="G89:H89"/>
    <mergeCell ref="G90:H90"/>
    <mergeCell ref="G91:H91"/>
    <mergeCell ref="G104:H104"/>
    <mergeCell ref="G105:H105"/>
    <mergeCell ref="G106:H106"/>
    <mergeCell ref="G107:H107"/>
    <mergeCell ref="G108:H108"/>
    <mergeCell ref="G109:H109"/>
    <mergeCell ref="G98:H98"/>
    <mergeCell ref="G99:H99"/>
    <mergeCell ref="G100:H100"/>
    <mergeCell ref="G101:H101"/>
    <mergeCell ref="G102:H102"/>
    <mergeCell ref="G103:H103"/>
    <mergeCell ref="G116:H116"/>
    <mergeCell ref="G117:H117"/>
    <mergeCell ref="G118:H118"/>
    <mergeCell ref="G119:H119"/>
    <mergeCell ref="G120:H120"/>
    <mergeCell ref="G121:H121"/>
    <mergeCell ref="G110:H110"/>
    <mergeCell ref="D111:E111"/>
    <mergeCell ref="F111:H111"/>
    <mergeCell ref="D112:E112"/>
    <mergeCell ref="F112:H112"/>
    <mergeCell ref="G113:H113"/>
    <mergeCell ref="G114:H114"/>
    <mergeCell ref="G115:H115"/>
    <mergeCell ref="G122:H122"/>
    <mergeCell ref="G123:H123"/>
    <mergeCell ref="G124:H124"/>
    <mergeCell ref="D125:E125"/>
    <mergeCell ref="F125:H125"/>
    <mergeCell ref="A126:A150"/>
    <mergeCell ref="B126:B150"/>
    <mergeCell ref="D126:E126"/>
    <mergeCell ref="F126:H126"/>
    <mergeCell ref="G127:H127"/>
    <mergeCell ref="A112:A124"/>
    <mergeCell ref="B112:B124"/>
    <mergeCell ref="G134:H134"/>
    <mergeCell ref="G135:H135"/>
    <mergeCell ref="G136:H136"/>
    <mergeCell ref="G137:H137"/>
    <mergeCell ref="G138:H138"/>
    <mergeCell ref="G139:H139"/>
    <mergeCell ref="G128:H128"/>
    <mergeCell ref="G129:H129"/>
    <mergeCell ref="G130:H130"/>
    <mergeCell ref="G131:H131"/>
    <mergeCell ref="G132:H132"/>
    <mergeCell ref="G133:H133"/>
    <mergeCell ref="G146:H146"/>
    <mergeCell ref="G147:H147"/>
    <mergeCell ref="G148:H148"/>
    <mergeCell ref="G149:H149"/>
    <mergeCell ref="G150:H150"/>
    <mergeCell ref="D151:E151"/>
    <mergeCell ref="F151:H151"/>
    <mergeCell ref="G140:H140"/>
    <mergeCell ref="G141:H141"/>
    <mergeCell ref="G142:H142"/>
    <mergeCell ref="G143:H143"/>
    <mergeCell ref="G144:H144"/>
    <mergeCell ref="G145:H145"/>
    <mergeCell ref="G167:H167"/>
    <mergeCell ref="G168:H168"/>
    <mergeCell ref="G169:H169"/>
    <mergeCell ref="G170:H170"/>
    <mergeCell ref="G159:H159"/>
    <mergeCell ref="G160:H160"/>
    <mergeCell ref="G161:H161"/>
    <mergeCell ref="G162:H162"/>
    <mergeCell ref="G163:H163"/>
    <mergeCell ref="G164:H164"/>
    <mergeCell ref="A180:A187"/>
    <mergeCell ref="B180:B187"/>
    <mergeCell ref="D180:E180"/>
    <mergeCell ref="F180:H180"/>
    <mergeCell ref="G181:H181"/>
    <mergeCell ref="G182:H182"/>
    <mergeCell ref="G171:H171"/>
    <mergeCell ref="G172:H172"/>
    <mergeCell ref="G173:H173"/>
    <mergeCell ref="G174:H174"/>
    <mergeCell ref="G175:H175"/>
    <mergeCell ref="G176:H176"/>
    <mergeCell ref="A152:A178"/>
    <mergeCell ref="B152:B178"/>
    <mergeCell ref="D152:E152"/>
    <mergeCell ref="F152:H152"/>
    <mergeCell ref="G153:H153"/>
    <mergeCell ref="G154:H154"/>
    <mergeCell ref="G155:H155"/>
    <mergeCell ref="G156:H156"/>
    <mergeCell ref="G157:H157"/>
    <mergeCell ref="G158:H158"/>
    <mergeCell ref="G165:H165"/>
    <mergeCell ref="G166:H166"/>
    <mergeCell ref="G195:H195"/>
    <mergeCell ref="G183:H183"/>
    <mergeCell ref="G184:H184"/>
    <mergeCell ref="G185:H185"/>
    <mergeCell ref="G186:H186"/>
    <mergeCell ref="G187:H187"/>
    <mergeCell ref="D188:E188"/>
    <mergeCell ref="F188:H188"/>
    <mergeCell ref="G177:H177"/>
    <mergeCell ref="G178:H178"/>
    <mergeCell ref="D179:E179"/>
    <mergeCell ref="F179:H179"/>
    <mergeCell ref="G202:H202"/>
    <mergeCell ref="G203:H203"/>
    <mergeCell ref="G204:H204"/>
    <mergeCell ref="G205:H205"/>
    <mergeCell ref="G206:H206"/>
    <mergeCell ref="G207:H207"/>
    <mergeCell ref="G196:H196"/>
    <mergeCell ref="G197:H197"/>
    <mergeCell ref="G198:H198"/>
    <mergeCell ref="G199:H199"/>
    <mergeCell ref="G200:H200"/>
    <mergeCell ref="G201:H201"/>
    <mergeCell ref="A214:A218"/>
    <mergeCell ref="B214:B218"/>
    <mergeCell ref="D214:E214"/>
    <mergeCell ref="F214:H214"/>
    <mergeCell ref="G215:H215"/>
    <mergeCell ref="G216:H216"/>
    <mergeCell ref="G217:H217"/>
    <mergeCell ref="G218:H218"/>
    <mergeCell ref="G208:H208"/>
    <mergeCell ref="G209:H209"/>
    <mergeCell ref="G210:H210"/>
    <mergeCell ref="G211:H211"/>
    <mergeCell ref="G212:H212"/>
    <mergeCell ref="D213:E213"/>
    <mergeCell ref="F213:H213"/>
    <mergeCell ref="A189:A212"/>
    <mergeCell ref="B189:B212"/>
    <mergeCell ref="D189:E189"/>
    <mergeCell ref="F189:H189"/>
    <mergeCell ref="G190:H190"/>
    <mergeCell ref="G191:H191"/>
    <mergeCell ref="G192:H192"/>
    <mergeCell ref="G193:H193"/>
    <mergeCell ref="G194:H194"/>
    <mergeCell ref="D219:E219"/>
    <mergeCell ref="F219:H219"/>
    <mergeCell ref="A220:A246"/>
    <mergeCell ref="B220:B246"/>
    <mergeCell ref="D220:E220"/>
    <mergeCell ref="F220:H220"/>
    <mergeCell ref="G221:H221"/>
    <mergeCell ref="G222:H222"/>
    <mergeCell ref="G223:H223"/>
    <mergeCell ref="G224:H224"/>
    <mergeCell ref="G231:H231"/>
    <mergeCell ref="G232:H232"/>
    <mergeCell ref="G233:H233"/>
    <mergeCell ref="G234:H234"/>
    <mergeCell ref="G235:H235"/>
    <mergeCell ref="G236:H236"/>
    <mergeCell ref="G225:H225"/>
    <mergeCell ref="G226:H226"/>
    <mergeCell ref="G227:H227"/>
    <mergeCell ref="G228:H228"/>
    <mergeCell ref="G229:H229"/>
    <mergeCell ref="G230:H230"/>
    <mergeCell ref="G243:H243"/>
    <mergeCell ref="G244:H244"/>
    <mergeCell ref="G245:H245"/>
    <mergeCell ref="G246:H246"/>
    <mergeCell ref="D247:E247"/>
    <mergeCell ref="F247:H247"/>
    <mergeCell ref="G237:H237"/>
    <mergeCell ref="G238:H238"/>
    <mergeCell ref="G239:H239"/>
    <mergeCell ref="G240:H240"/>
    <mergeCell ref="G241:H241"/>
    <mergeCell ref="G242:H242"/>
    <mergeCell ref="G255:H255"/>
    <mergeCell ref="G256:H256"/>
    <mergeCell ref="G257:H257"/>
    <mergeCell ref="A259:C259"/>
    <mergeCell ref="A248:A257"/>
    <mergeCell ref="B248:B257"/>
    <mergeCell ref="D248:E248"/>
    <mergeCell ref="F248:H248"/>
    <mergeCell ref="G249:H249"/>
    <mergeCell ref="G250:H250"/>
    <mergeCell ref="G251:H251"/>
    <mergeCell ref="G252:H252"/>
    <mergeCell ref="G253:H253"/>
    <mergeCell ref="G254:H254"/>
  </mergeCells>
  <hyperlinks>
    <hyperlink ref="A258" r:id="rId1" display="12 DHCS UPDATED NDC List (6/29/2022)" xr:uid="{F92015FA-62DA-437B-AA8F-57CD7AEB3385}"/>
  </hyperlinks>
  <pageMargins left="0.25" right="0.25" top="0.75" bottom="0.75" header="0.3" footer="0.3"/>
  <pageSetup scale="57" fitToHeight="0" orientation="portrait" r:id="rId2"/>
  <rowBreaks count="3" manualBreakCount="3">
    <brk id="59" max="7" man="1"/>
    <brk id="110" max="7" man="1"/>
    <brk id="178" max="7" man="1"/>
  </rowBreaks>
  <colBreaks count="1" manualBreakCount="1">
    <brk id="8" max="1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0DD6C-D78B-4A74-84ED-5C51A33A791C}">
  <dimension ref="A1:L8"/>
  <sheetViews>
    <sheetView zoomScaleNormal="100" workbookViewId="0">
      <selection activeCell="J18" sqref="J18"/>
    </sheetView>
  </sheetViews>
  <sheetFormatPr defaultColWidth="25.54296875" defaultRowHeight="14.5" x14ac:dyDescent="0.35"/>
  <cols>
    <col min="1" max="1" width="13.81640625" style="2" customWidth="1"/>
    <col min="2" max="2" width="25.54296875" style="2"/>
    <col min="3" max="3" width="43.54296875" style="2" customWidth="1"/>
    <col min="4" max="4" width="25.54296875" style="2"/>
    <col min="5" max="5" width="17.453125" style="2" bestFit="1" customWidth="1"/>
    <col min="6" max="6" width="23.7265625" style="2" hidden="1" customWidth="1"/>
    <col min="7" max="7" width="29.54296875" style="2" hidden="1" customWidth="1"/>
    <col min="8" max="8" width="5" style="2" hidden="1" customWidth="1"/>
    <col min="9" max="9" width="8.453125" style="2" hidden="1" customWidth="1"/>
    <col min="10" max="16384" width="25.54296875" style="2"/>
  </cols>
  <sheetData>
    <row r="1" spans="1:12" ht="28.5" customHeight="1" x14ac:dyDescent="0.65">
      <c r="A1" s="591" t="s">
        <v>244</v>
      </c>
      <c r="B1" s="591"/>
      <c r="C1" s="591"/>
      <c r="D1" s="591"/>
      <c r="E1" s="591"/>
    </row>
    <row r="2" spans="1:12" ht="25.5" customHeight="1" x14ac:dyDescent="0.35">
      <c r="A2" s="592" t="s">
        <v>245</v>
      </c>
      <c r="B2" s="592"/>
      <c r="C2" s="592"/>
      <c r="D2" s="592"/>
      <c r="E2" s="592"/>
      <c r="F2" s="129"/>
      <c r="G2"/>
      <c r="H2"/>
      <c r="I2"/>
      <c r="J2"/>
      <c r="K2"/>
      <c r="L2"/>
    </row>
    <row r="3" spans="1:12" ht="25.5" customHeight="1" x14ac:dyDescent="0.35">
      <c r="A3" s="593" t="s">
        <v>739</v>
      </c>
      <c r="B3" s="593" t="s">
        <v>740</v>
      </c>
      <c r="C3" s="593" t="s">
        <v>741</v>
      </c>
      <c r="D3" s="593" t="s">
        <v>742</v>
      </c>
      <c r="E3" s="593" t="s">
        <v>169</v>
      </c>
      <c r="F3" s="594" t="s">
        <v>743</v>
      </c>
      <c r="G3" s="594" t="s">
        <v>739</v>
      </c>
      <c r="H3" s="594" t="s">
        <v>744</v>
      </c>
      <c r="I3" s="594" t="s">
        <v>745</v>
      </c>
      <c r="J3"/>
      <c r="K3"/>
      <c r="L3"/>
    </row>
    <row r="4" spans="1:12" ht="25.5" customHeight="1" x14ac:dyDescent="0.35">
      <c r="A4" s="593"/>
      <c r="B4" s="593"/>
      <c r="C4" s="593"/>
      <c r="D4" s="593"/>
      <c r="E4" s="593"/>
      <c r="F4" s="594"/>
      <c r="G4" s="594"/>
      <c r="H4" s="594"/>
      <c r="I4" s="594"/>
      <c r="J4"/>
      <c r="K4"/>
      <c r="L4"/>
    </row>
    <row r="5" spans="1:12" ht="30" customHeight="1" x14ac:dyDescent="0.35">
      <c r="B5" s="595" t="s">
        <v>246</v>
      </c>
      <c r="C5" s="597" t="s">
        <v>247</v>
      </c>
      <c r="D5" s="599">
        <v>55</v>
      </c>
      <c r="E5" s="595" t="s">
        <v>248</v>
      </c>
      <c r="F5"/>
      <c r="G5"/>
      <c r="H5"/>
      <c r="I5"/>
      <c r="J5"/>
    </row>
    <row r="6" spans="1:12" ht="30" customHeight="1" x14ac:dyDescent="0.35">
      <c r="B6" s="595"/>
      <c r="C6" s="597"/>
      <c r="D6" s="600"/>
      <c r="E6" s="595"/>
      <c r="F6"/>
      <c r="G6"/>
      <c r="H6"/>
      <c r="I6"/>
      <c r="J6"/>
    </row>
    <row r="7" spans="1:12" ht="30" customHeight="1" x14ac:dyDescent="0.35">
      <c r="B7" s="595"/>
      <c r="C7" s="597"/>
      <c r="D7" s="601" t="s">
        <v>737</v>
      </c>
      <c r="E7" s="595"/>
      <c r="F7"/>
      <c r="G7"/>
      <c r="H7"/>
      <c r="I7"/>
      <c r="J7"/>
    </row>
    <row r="8" spans="1:12" ht="30" customHeight="1" x14ac:dyDescent="0.35">
      <c r="B8" s="596"/>
      <c r="C8" s="598"/>
      <c r="D8" s="602"/>
      <c r="E8" s="596"/>
      <c r="F8"/>
      <c r="G8"/>
      <c r="H8"/>
      <c r="I8"/>
      <c r="J8"/>
    </row>
  </sheetData>
  <sheetProtection algorithmName="SHA-512" hashValue="dFoqVWM0PtYF4133vW2asUtWnl/+I2do3hzox1mGmEoJNQO3oFTc0aXSwxIKbY2llDeNPzgwRG5ap4EMhG/+GA==" saltValue="SFPuRqNfCNayIToRXPXlMA==" spinCount="100000" sheet="1" sort="0" autoFilter="0"/>
  <mergeCells count="16">
    <mergeCell ref="F3:F4"/>
    <mergeCell ref="G3:G4"/>
    <mergeCell ref="H3:H4"/>
    <mergeCell ref="I3:I4"/>
    <mergeCell ref="B5:B8"/>
    <mergeCell ref="C5:C8"/>
    <mergeCell ref="E5:E8"/>
    <mergeCell ref="D5:D6"/>
    <mergeCell ref="D7:D8"/>
    <mergeCell ref="A1:E1"/>
    <mergeCell ref="A2:E2"/>
    <mergeCell ref="A3:A4"/>
    <mergeCell ref="B3:B4"/>
    <mergeCell ref="C3:C4"/>
    <mergeCell ref="D3:D4"/>
    <mergeCell ref="E3:E4"/>
  </mergeCells>
  <pageMargins left="0.7" right="0.7" top="0.75" bottom="0.75" header="0.3" footer="0.3"/>
  <pageSetup scale="60" orientation="portrait" r:id="rId1"/>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99C1A-1E58-4D25-857A-1E7E675FD7E6}">
  <dimension ref="A1:L8"/>
  <sheetViews>
    <sheetView zoomScaleNormal="100" workbookViewId="0">
      <selection activeCell="E14" sqref="E14"/>
    </sheetView>
  </sheetViews>
  <sheetFormatPr defaultColWidth="25.54296875" defaultRowHeight="14.5" x14ac:dyDescent="0.35"/>
  <cols>
    <col min="1" max="1" width="13.81640625" style="2" customWidth="1"/>
    <col min="2" max="2" width="25.54296875" style="2"/>
    <col min="3" max="3" width="43.54296875" style="2" customWidth="1"/>
    <col min="4" max="4" width="25.54296875" style="2"/>
    <col min="5" max="5" width="17.453125" style="2" bestFit="1" customWidth="1"/>
    <col min="6" max="6" width="23.7265625" style="2" hidden="1" customWidth="1"/>
    <col min="7" max="7" width="29.54296875" style="2" hidden="1" customWidth="1"/>
    <col min="8" max="8" width="5" style="2" hidden="1" customWidth="1"/>
    <col min="9" max="9" width="8.453125" style="2" hidden="1" customWidth="1"/>
    <col min="10" max="16384" width="25.54296875" style="2"/>
  </cols>
  <sheetData>
    <row r="1" spans="1:12" ht="40.5" customHeight="1" x14ac:dyDescent="0.35">
      <c r="A1" s="603" t="s">
        <v>249</v>
      </c>
      <c r="B1" s="603"/>
      <c r="C1" s="603"/>
      <c r="D1" s="603"/>
      <c r="E1" s="604"/>
      <c r="F1" s="127"/>
      <c r="G1"/>
      <c r="H1"/>
      <c r="I1"/>
      <c r="J1"/>
      <c r="K1"/>
      <c r="L1"/>
    </row>
    <row r="2" spans="1:12" ht="30" customHeight="1" x14ac:dyDescent="0.35">
      <c r="A2" s="605" t="s">
        <v>250</v>
      </c>
      <c r="B2" s="605"/>
      <c r="C2" s="605"/>
      <c r="D2" s="605"/>
      <c r="E2" s="606"/>
      <c r="F2" s="128"/>
      <c r="G2"/>
      <c r="H2"/>
      <c r="I2"/>
      <c r="J2"/>
      <c r="K2"/>
      <c r="L2"/>
    </row>
    <row r="3" spans="1:12" ht="68.25" customHeight="1" x14ac:dyDescent="0.35">
      <c r="A3" s="607" t="s">
        <v>763</v>
      </c>
      <c r="B3" s="262" t="s">
        <v>251</v>
      </c>
      <c r="C3" s="112" t="s">
        <v>252</v>
      </c>
      <c r="D3" s="190" t="s">
        <v>969</v>
      </c>
      <c r="E3" s="262" t="s">
        <v>253</v>
      </c>
      <c r="F3" s="131" t="s">
        <v>49</v>
      </c>
      <c r="G3" s="200" t="s">
        <v>763</v>
      </c>
      <c r="H3" s="198" t="s">
        <v>746</v>
      </c>
      <c r="I3" s="199" t="s">
        <v>747</v>
      </c>
      <c r="J3"/>
    </row>
    <row r="4" spans="1:12" ht="30" customHeight="1" x14ac:dyDescent="0.35">
      <c r="A4" s="608"/>
      <c r="B4" s="262" t="s">
        <v>254</v>
      </c>
      <c r="C4" s="112" t="s">
        <v>255</v>
      </c>
      <c r="D4" s="205">
        <v>2.31</v>
      </c>
      <c r="E4" s="262" t="s">
        <v>253</v>
      </c>
      <c r="F4"/>
      <c r="G4"/>
      <c r="H4"/>
      <c r="I4"/>
      <c r="J4"/>
    </row>
    <row r="5" spans="1:12" ht="30" customHeight="1" x14ac:dyDescent="0.35">
      <c r="A5" s="608"/>
      <c r="B5" s="262" t="s">
        <v>256</v>
      </c>
      <c r="C5" s="112" t="s">
        <v>257</v>
      </c>
      <c r="D5" s="189">
        <v>3.12</v>
      </c>
      <c r="E5" s="262" t="s">
        <v>253</v>
      </c>
      <c r="F5"/>
      <c r="G5"/>
      <c r="H5"/>
      <c r="I5"/>
      <c r="J5"/>
    </row>
    <row r="6" spans="1:12" ht="30" customHeight="1" x14ac:dyDescent="0.35">
      <c r="A6" s="608"/>
      <c r="B6" s="262" t="s">
        <v>258</v>
      </c>
      <c r="C6" s="112" t="s">
        <v>259</v>
      </c>
      <c r="D6" s="297">
        <v>0.65500000000000003</v>
      </c>
      <c r="E6" s="262" t="s">
        <v>260</v>
      </c>
      <c r="F6"/>
      <c r="G6"/>
      <c r="H6"/>
      <c r="I6"/>
      <c r="J6"/>
    </row>
    <row r="7" spans="1:12" ht="43.5" customHeight="1" x14ac:dyDescent="0.35">
      <c r="A7" s="608"/>
      <c r="B7" s="262" t="s">
        <v>261</v>
      </c>
      <c r="C7" s="112" t="s">
        <v>262</v>
      </c>
      <c r="D7" s="189">
        <v>55</v>
      </c>
      <c r="E7" s="262" t="s">
        <v>248</v>
      </c>
      <c r="F7"/>
      <c r="G7"/>
      <c r="H7"/>
      <c r="I7"/>
      <c r="J7"/>
    </row>
    <row r="8" spans="1:12" ht="30" customHeight="1" x14ac:dyDescent="0.35">
      <c r="A8" s="608"/>
      <c r="B8" s="262" t="s">
        <v>263</v>
      </c>
      <c r="C8" s="112" t="s">
        <v>264</v>
      </c>
      <c r="D8" s="189">
        <v>55</v>
      </c>
      <c r="E8" s="262" t="s">
        <v>248</v>
      </c>
      <c r="F8"/>
      <c r="G8"/>
      <c r="H8"/>
      <c r="I8"/>
      <c r="J8"/>
    </row>
  </sheetData>
  <sheetProtection algorithmName="SHA-512" hashValue="+noF4hcmuHu3TUswoxv5bwsDkxG0APZHm9aGizGnq1SvYDUS0wZ/nPj7bFHdDuHmNRdoToOMUA7wF5H0YNGpog==" saltValue="R62szwGHWqYy+P+kEov7ow==" spinCount="100000" sheet="1" sort="0" autoFilter="0"/>
  <mergeCells count="3">
    <mergeCell ref="A1:E1"/>
    <mergeCell ref="A2:E2"/>
    <mergeCell ref="A3:A8"/>
  </mergeCells>
  <pageMargins left="0.7" right="0.7" top="0.75" bottom="0.75" header="0.3" footer="0.3"/>
  <pageSetup scale="60" orientation="portrait" r:id="rId1"/>
  <colBreaks count="1" manualBreakCount="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F7D5C-BB50-43AC-BBF8-D967DD1CA502}">
  <sheetPr>
    <tabColor rgb="FF009900"/>
  </sheetPr>
  <dimension ref="A1:X30"/>
  <sheetViews>
    <sheetView zoomScale="85" zoomScaleNormal="85" workbookViewId="0">
      <selection activeCell="Q2" sqref="Q2"/>
    </sheetView>
  </sheetViews>
  <sheetFormatPr defaultColWidth="25.54296875" defaultRowHeight="14.5" x14ac:dyDescent="0.35"/>
  <cols>
    <col min="1" max="1" width="13.81640625" style="2" customWidth="1"/>
    <col min="2" max="2" width="19" style="2" customWidth="1"/>
    <col min="3" max="3" width="22.08984375" style="2" customWidth="1"/>
    <col min="4" max="4" width="25.54296875" style="2"/>
    <col min="5" max="5" width="20.36328125" style="2" customWidth="1"/>
    <col min="6" max="6" width="6.08984375" style="2" hidden="1" customWidth="1"/>
    <col min="7" max="7" width="15.54296875" style="2" hidden="1" customWidth="1"/>
    <col min="8" max="8" width="4.7265625" style="2" hidden="1" customWidth="1"/>
    <col min="9" max="9" width="4.81640625" style="2" hidden="1" customWidth="1"/>
    <col min="10" max="10" width="13.6328125" style="2" customWidth="1"/>
    <col min="11" max="11" width="16.26953125" style="2" customWidth="1"/>
    <col min="12" max="12" width="12" style="2" customWidth="1"/>
    <col min="13" max="13" width="13.453125" style="2" customWidth="1"/>
    <col min="14" max="14" width="11.54296875" style="2" customWidth="1"/>
    <col min="15" max="15" width="20.90625" style="2" customWidth="1"/>
    <col min="16" max="16" width="19.90625" style="2" customWidth="1"/>
    <col min="17" max="17" width="20.90625" style="2" customWidth="1"/>
    <col min="18" max="18" width="10.81640625" style="2" customWidth="1"/>
    <col min="19" max="19" width="12" style="2" customWidth="1"/>
    <col min="20" max="20" width="10.453125" style="2" customWidth="1"/>
    <col min="21" max="21" width="11.1796875" style="2" customWidth="1"/>
    <col min="22" max="22" width="13.6328125" style="2" customWidth="1"/>
    <col min="24" max="24" width="13.36328125" style="2" customWidth="1"/>
    <col min="25" max="16384" width="25.54296875" style="2"/>
  </cols>
  <sheetData>
    <row r="1" spans="1:24" ht="49.5" customHeight="1" thickBot="1" x14ac:dyDescent="0.4">
      <c r="A1" s="610" t="s">
        <v>738</v>
      </c>
      <c r="B1" s="610"/>
      <c r="C1" s="610"/>
      <c r="D1" s="610"/>
      <c r="E1" s="610"/>
      <c r="F1" s="610"/>
      <c r="G1" s="610"/>
      <c r="H1" s="610"/>
      <c r="I1" s="610"/>
      <c r="J1" s="610"/>
      <c r="K1" s="610"/>
      <c r="L1" s="610"/>
      <c r="M1" s="610"/>
      <c r="N1" s="610"/>
      <c r="O1" s="610"/>
      <c r="P1" s="610"/>
      <c r="Q1" s="610"/>
      <c r="R1" s="610"/>
      <c r="S1" s="610"/>
      <c r="T1" s="610"/>
      <c r="U1" s="610"/>
      <c r="V1" s="610"/>
      <c r="X1" s="461"/>
    </row>
    <row r="2" spans="1:24" ht="107" customHeight="1" x14ac:dyDescent="0.35">
      <c r="A2" s="245" t="s">
        <v>774</v>
      </c>
      <c r="B2" s="245" t="s">
        <v>0</v>
      </c>
      <c r="C2" s="245" t="s">
        <v>3</v>
      </c>
      <c r="D2" s="245" t="s">
        <v>840</v>
      </c>
      <c r="E2" s="245" t="s">
        <v>741</v>
      </c>
      <c r="F2" s="242"/>
      <c r="G2" s="242"/>
      <c r="H2" s="242"/>
      <c r="I2" s="242"/>
      <c r="J2" s="428" t="s">
        <v>1109</v>
      </c>
      <c r="K2" s="426" t="s">
        <v>1108</v>
      </c>
      <c r="L2" s="427" t="s">
        <v>1107</v>
      </c>
      <c r="M2" s="243" t="s">
        <v>4</v>
      </c>
      <c r="N2" s="243" t="s">
        <v>5</v>
      </c>
      <c r="O2" s="243" t="s">
        <v>6</v>
      </c>
      <c r="P2" s="243" t="s">
        <v>1110</v>
      </c>
      <c r="Q2" s="427" t="s">
        <v>1131</v>
      </c>
      <c r="R2" s="243" t="s">
        <v>1111</v>
      </c>
      <c r="S2" s="243" t="s">
        <v>1112</v>
      </c>
      <c r="T2" s="243" t="s">
        <v>1113</v>
      </c>
      <c r="U2" s="243" t="s">
        <v>1114</v>
      </c>
      <c r="V2" s="243" t="s">
        <v>1115</v>
      </c>
      <c r="X2" s="244" t="s">
        <v>1116</v>
      </c>
    </row>
    <row r="3" spans="1:24" ht="30" customHeight="1" x14ac:dyDescent="0.35">
      <c r="A3" s="257" t="s">
        <v>771</v>
      </c>
      <c r="B3" s="251" t="s">
        <v>101</v>
      </c>
      <c r="C3" s="209" t="s">
        <v>758</v>
      </c>
      <c r="D3" s="209" t="s">
        <v>13</v>
      </c>
      <c r="E3" s="210" t="s">
        <v>79</v>
      </c>
      <c r="F3" s="258" t="s">
        <v>80</v>
      </c>
      <c r="G3" s="609" t="s">
        <v>763</v>
      </c>
      <c r="H3" s="258" t="s">
        <v>746</v>
      </c>
      <c r="I3" s="259" t="s">
        <v>747</v>
      </c>
      <c r="J3" s="434">
        <v>33.402939599999996</v>
      </c>
      <c r="K3" s="431">
        <v>41.753674499999995</v>
      </c>
      <c r="L3" s="431">
        <v>48.630750299999995</v>
      </c>
      <c r="M3" s="211" t="s">
        <v>12</v>
      </c>
      <c r="N3" s="211">
        <v>49.121969999999997</v>
      </c>
      <c r="O3" s="211">
        <v>51.578068500000001</v>
      </c>
      <c r="P3" s="211">
        <v>59.437583699999998</v>
      </c>
      <c r="Q3" s="211" t="s">
        <v>12</v>
      </c>
      <c r="R3" s="211">
        <v>91.366864199999995</v>
      </c>
      <c r="S3" s="211">
        <v>92.349303599999999</v>
      </c>
      <c r="T3" s="211">
        <v>102.1736976</v>
      </c>
      <c r="U3" s="211">
        <v>109.0507734</v>
      </c>
      <c r="V3" s="211">
        <v>112.980531</v>
      </c>
      <c r="X3" s="239">
        <v>227.43472109999999</v>
      </c>
    </row>
    <row r="4" spans="1:24" ht="116" x14ac:dyDescent="0.35">
      <c r="A4" s="257" t="s">
        <v>771</v>
      </c>
      <c r="B4" s="251" t="s">
        <v>101</v>
      </c>
      <c r="C4" s="260" t="s">
        <v>759</v>
      </c>
      <c r="D4" s="209" t="s">
        <v>13</v>
      </c>
      <c r="E4" s="210" t="s">
        <v>57</v>
      </c>
      <c r="F4" s="258" t="s">
        <v>58</v>
      </c>
      <c r="G4" s="609"/>
      <c r="H4" s="258" t="s">
        <v>746</v>
      </c>
      <c r="I4" s="259" t="s">
        <v>747</v>
      </c>
      <c r="J4" s="434">
        <v>33.402939599999996</v>
      </c>
      <c r="K4" s="431">
        <v>41.753674499999995</v>
      </c>
      <c r="L4" s="431">
        <v>48.630750299999995</v>
      </c>
      <c r="M4" s="211" t="s">
        <v>12</v>
      </c>
      <c r="N4" s="211">
        <v>49.121969999999997</v>
      </c>
      <c r="O4" s="211">
        <v>51.578068500000001</v>
      </c>
      <c r="P4" s="211">
        <v>59.437583699999998</v>
      </c>
      <c r="Q4" s="431">
        <v>78.595151999999999</v>
      </c>
      <c r="R4" s="211">
        <v>91.366864199999995</v>
      </c>
      <c r="S4" s="211">
        <v>92.349303599999999</v>
      </c>
      <c r="T4" s="211">
        <v>102.1736976</v>
      </c>
      <c r="U4" s="211">
        <v>109.0507734</v>
      </c>
      <c r="V4" s="211">
        <v>112.980531</v>
      </c>
      <c r="X4" s="239">
        <v>227.43472109999999</v>
      </c>
    </row>
    <row r="5" spans="1:24" ht="30" customHeight="1" x14ac:dyDescent="0.35">
      <c r="A5" s="257" t="s">
        <v>771</v>
      </c>
      <c r="B5" s="251" t="s">
        <v>101</v>
      </c>
      <c r="C5" s="209" t="s">
        <v>760</v>
      </c>
      <c r="D5" s="254" t="s">
        <v>59</v>
      </c>
      <c r="E5" s="252" t="s">
        <v>60</v>
      </c>
      <c r="F5" s="258" t="s">
        <v>61</v>
      </c>
      <c r="G5" s="609"/>
      <c r="H5" s="258" t="s">
        <v>746</v>
      </c>
      <c r="I5" s="259" t="s">
        <v>747</v>
      </c>
      <c r="J5" s="213" t="s">
        <v>12</v>
      </c>
      <c r="K5" s="211" t="s">
        <v>12</v>
      </c>
      <c r="L5" s="211" t="s">
        <v>12</v>
      </c>
      <c r="M5" s="211" t="s">
        <v>12</v>
      </c>
      <c r="N5" s="211">
        <v>49.121969999999997</v>
      </c>
      <c r="O5" s="211">
        <v>51.578068500000001</v>
      </c>
      <c r="P5" s="211">
        <v>59.437583699999998</v>
      </c>
      <c r="Q5" s="431">
        <v>78.595151999999999</v>
      </c>
      <c r="R5" s="211">
        <v>91.366864199999995</v>
      </c>
      <c r="S5" s="211">
        <v>92.349303599999999</v>
      </c>
      <c r="T5" s="211">
        <v>102.1736976</v>
      </c>
      <c r="U5" s="211" t="s">
        <v>12</v>
      </c>
      <c r="V5" s="211">
        <v>112.980531</v>
      </c>
      <c r="X5" s="239">
        <v>227.43472109999999</v>
      </c>
    </row>
    <row r="6" spans="1:24" ht="30" customHeight="1" x14ac:dyDescent="0.35">
      <c r="A6" s="257" t="s">
        <v>771</v>
      </c>
      <c r="B6" s="251" t="s">
        <v>101</v>
      </c>
      <c r="C6" s="209" t="s">
        <v>761</v>
      </c>
      <c r="D6" s="209" t="s">
        <v>62</v>
      </c>
      <c r="E6" s="210" t="s">
        <v>63</v>
      </c>
      <c r="F6" s="258" t="s">
        <v>64</v>
      </c>
      <c r="G6" s="609"/>
      <c r="H6" s="258" t="s">
        <v>746</v>
      </c>
      <c r="I6" s="259" t="s">
        <v>747</v>
      </c>
      <c r="J6" s="213" t="s">
        <v>12</v>
      </c>
      <c r="K6" s="211" t="s">
        <v>12</v>
      </c>
      <c r="L6" s="211" t="s">
        <v>12</v>
      </c>
      <c r="M6" s="211" t="s">
        <v>12</v>
      </c>
      <c r="N6" s="211">
        <f>49.12197/4.5</f>
        <v>10.915993333333333</v>
      </c>
      <c r="O6" s="211">
        <f>51.5780685/4.5</f>
        <v>11.461793</v>
      </c>
      <c r="P6" s="211">
        <f>59.4375837/4.5</f>
        <v>13.208351933333333</v>
      </c>
      <c r="Q6" s="431">
        <v>17.466666666666665</v>
      </c>
      <c r="R6" s="211">
        <f>91.3668642/4.5</f>
        <v>20.303747599999998</v>
      </c>
      <c r="S6" s="211">
        <f>92.3493036/4.5</f>
        <v>20.522067466666666</v>
      </c>
      <c r="T6" s="211">
        <f>102.1736976/4.5</f>
        <v>22.705266133333332</v>
      </c>
      <c r="U6" s="211" t="s">
        <v>12</v>
      </c>
      <c r="V6" s="211">
        <f>112.980531/4.5</f>
        <v>25.106784666666666</v>
      </c>
      <c r="X6" s="239">
        <f>227.4347211/4.5</f>
        <v>50.541049133333331</v>
      </c>
    </row>
    <row r="7" spans="1:24" ht="43.5" x14ac:dyDescent="0.35">
      <c r="A7" s="257" t="s">
        <v>771</v>
      </c>
      <c r="B7" s="251" t="s">
        <v>101</v>
      </c>
      <c r="C7" s="260" t="s">
        <v>762</v>
      </c>
      <c r="D7" s="209" t="s">
        <v>16</v>
      </c>
      <c r="E7" s="210" t="s">
        <v>999</v>
      </c>
      <c r="F7" s="258">
        <v>90846</v>
      </c>
      <c r="G7" s="609"/>
      <c r="H7" s="258" t="s">
        <v>746</v>
      </c>
      <c r="I7" s="259" t="s">
        <v>747</v>
      </c>
      <c r="J7" s="213" t="s">
        <v>12</v>
      </c>
      <c r="K7" s="211" t="s">
        <v>12</v>
      </c>
      <c r="L7" s="211" t="s">
        <v>12</v>
      </c>
      <c r="M7" s="211" t="s">
        <v>12</v>
      </c>
      <c r="N7" s="211" t="s">
        <v>12</v>
      </c>
      <c r="O7" s="211" t="s">
        <v>12</v>
      </c>
      <c r="P7" s="211">
        <v>178.31275109999999</v>
      </c>
      <c r="Q7" s="211" t="s">
        <v>12</v>
      </c>
      <c r="R7" s="211">
        <v>274.10059259999997</v>
      </c>
      <c r="S7" s="211" t="s">
        <v>12</v>
      </c>
      <c r="T7" s="211">
        <v>306.52109280000002</v>
      </c>
      <c r="U7" s="211" t="s">
        <v>12</v>
      </c>
      <c r="V7" s="211">
        <v>338.94159300000001</v>
      </c>
      <c r="X7" s="239">
        <v>682.30416330000003</v>
      </c>
    </row>
    <row r="8" spans="1:24" ht="58" x14ac:dyDescent="0.35">
      <c r="A8" s="257" t="s">
        <v>771</v>
      </c>
      <c r="B8" s="208" t="s">
        <v>102</v>
      </c>
      <c r="C8" s="209" t="s">
        <v>837</v>
      </c>
      <c r="D8" s="209" t="s">
        <v>98</v>
      </c>
      <c r="E8" s="210" t="s">
        <v>99</v>
      </c>
      <c r="F8" s="261" t="s">
        <v>100</v>
      </c>
      <c r="G8" s="609"/>
      <c r="H8" s="258" t="s">
        <v>746</v>
      </c>
      <c r="I8" s="259" t="s">
        <v>747</v>
      </c>
      <c r="J8" s="213" t="s">
        <v>12</v>
      </c>
      <c r="K8" s="431">
        <v>41.753674499999995</v>
      </c>
      <c r="L8" s="431">
        <v>48.630750299999995</v>
      </c>
      <c r="M8" s="211" t="s">
        <v>12</v>
      </c>
      <c r="N8" s="211">
        <v>49.121969999999997</v>
      </c>
      <c r="O8" s="211">
        <v>51.578068500000001</v>
      </c>
      <c r="P8" s="211">
        <v>59.437583699999998</v>
      </c>
      <c r="Q8" s="431">
        <v>78.595151999999999</v>
      </c>
      <c r="R8" s="211">
        <v>91.366864199999995</v>
      </c>
      <c r="S8" s="211">
        <v>92.349303599999999</v>
      </c>
      <c r="T8" s="211">
        <v>102.1736976</v>
      </c>
      <c r="U8" s="211" t="s">
        <v>12</v>
      </c>
      <c r="V8" s="211">
        <v>112.980531</v>
      </c>
      <c r="X8" s="239">
        <v>227.43472109999999</v>
      </c>
    </row>
    <row r="9" spans="1:24" ht="43.5" x14ac:dyDescent="0.35">
      <c r="A9" s="257" t="s">
        <v>771</v>
      </c>
      <c r="B9" s="208" t="s">
        <v>102</v>
      </c>
      <c r="C9" s="255" t="s">
        <v>839</v>
      </c>
      <c r="D9" s="255" t="s">
        <v>98</v>
      </c>
      <c r="E9" s="256" t="s">
        <v>843</v>
      </c>
      <c r="F9" s="261"/>
      <c r="G9" s="609"/>
      <c r="H9" s="258"/>
      <c r="I9" s="259"/>
      <c r="J9" s="434">
        <v>33.402939599999996</v>
      </c>
      <c r="K9" s="431">
        <v>41.753674499999995</v>
      </c>
      <c r="L9" s="431">
        <v>48.630750299999995</v>
      </c>
      <c r="M9" s="211" t="s">
        <v>12</v>
      </c>
      <c r="N9" s="211">
        <v>49.121969999999997</v>
      </c>
      <c r="O9" s="211">
        <v>51.578068500000001</v>
      </c>
      <c r="P9" s="211">
        <v>59.437583699999998</v>
      </c>
      <c r="Q9" s="431">
        <v>78.595151999999999</v>
      </c>
      <c r="R9" s="211">
        <f>20.3037476*4.5</f>
        <v>91.366864200000009</v>
      </c>
      <c r="S9" s="211">
        <f>20.5220674666667*4.5</f>
        <v>92.349303600000155</v>
      </c>
      <c r="T9" s="211">
        <f>22.7052661333333*4.5</f>
        <v>102.17369759999985</v>
      </c>
      <c r="U9" s="211">
        <v>109.05</v>
      </c>
      <c r="V9" s="211">
        <f>25.1067846666667*4.5</f>
        <v>112.98053100000016</v>
      </c>
      <c r="X9" s="239">
        <f>50.5410491333333*4.5</f>
        <v>227.43472109999988</v>
      </c>
    </row>
    <row r="10" spans="1:24" ht="72.5" x14ac:dyDescent="0.35">
      <c r="A10" s="257" t="s">
        <v>771</v>
      </c>
      <c r="B10" s="208" t="s">
        <v>102</v>
      </c>
      <c r="C10" s="255" t="s">
        <v>839</v>
      </c>
      <c r="D10" s="255" t="s">
        <v>98</v>
      </c>
      <c r="E10" s="256" t="s">
        <v>844</v>
      </c>
      <c r="F10" s="261" t="s">
        <v>838</v>
      </c>
      <c r="G10" s="609"/>
      <c r="H10" s="258" t="s">
        <v>746</v>
      </c>
      <c r="I10" s="259" t="s">
        <v>747</v>
      </c>
      <c r="J10" s="434">
        <v>7.4222222222222216</v>
      </c>
      <c r="K10" s="431">
        <v>9.2777777777777786</v>
      </c>
      <c r="L10" s="431">
        <v>10.806666666666667</v>
      </c>
      <c r="M10" s="211" t="s">
        <v>12</v>
      </c>
      <c r="N10" s="211">
        <v>10.915993333333333</v>
      </c>
      <c r="O10" s="211">
        <v>11.461793</v>
      </c>
      <c r="P10" s="211">
        <v>13.208351933333333</v>
      </c>
      <c r="Q10" s="431">
        <v>17.466666666666665</v>
      </c>
      <c r="R10" s="211">
        <v>20.303747599999998</v>
      </c>
      <c r="S10" s="211">
        <v>20.522067466666666</v>
      </c>
      <c r="T10" s="211">
        <v>22.705266133333332</v>
      </c>
      <c r="U10" s="211">
        <v>24.233333333333334</v>
      </c>
      <c r="V10" s="211">
        <v>25.106784666666666</v>
      </c>
      <c r="X10" s="239">
        <v>50.541049133333331</v>
      </c>
    </row>
    <row r="11" spans="1:24" ht="30" customHeight="1" x14ac:dyDescent="0.35">
      <c r="A11" s="257" t="s">
        <v>771</v>
      </c>
      <c r="B11" s="251" t="s">
        <v>101</v>
      </c>
      <c r="C11" s="209" t="s">
        <v>836</v>
      </c>
      <c r="D11" s="209" t="s">
        <v>20</v>
      </c>
      <c r="E11" s="253" t="s">
        <v>48</v>
      </c>
      <c r="F11" s="258" t="s">
        <v>49</v>
      </c>
      <c r="G11" s="609"/>
      <c r="H11" s="258" t="s">
        <v>746</v>
      </c>
      <c r="I11" s="259" t="s">
        <v>747</v>
      </c>
      <c r="J11" s="435">
        <v>33.402939599999996</v>
      </c>
      <c r="K11" s="433">
        <v>41.753674499999995</v>
      </c>
      <c r="L11" s="433">
        <v>48.630750299999995</v>
      </c>
      <c r="M11" s="240" t="s">
        <v>12</v>
      </c>
      <c r="N11" s="211">
        <v>49.121969999999997</v>
      </c>
      <c r="O11" s="211">
        <v>51.578068500000001</v>
      </c>
      <c r="P11" s="211">
        <v>59.437583699999998</v>
      </c>
      <c r="Q11" s="431">
        <v>78.595151999999999</v>
      </c>
      <c r="R11" s="240">
        <v>91.366864199999995</v>
      </c>
      <c r="S11" s="240">
        <v>92.349303599999999</v>
      </c>
      <c r="T11" s="240">
        <v>102.1736976</v>
      </c>
      <c r="U11" s="240">
        <v>109.0507734</v>
      </c>
      <c r="V11" s="240">
        <v>112.980531</v>
      </c>
      <c r="X11" s="241">
        <v>227.43472109999999</v>
      </c>
    </row>
    <row r="12" spans="1:24" ht="30" customHeight="1" x14ac:dyDescent="0.35">
      <c r="A12" s="257" t="s">
        <v>772</v>
      </c>
      <c r="B12" s="251" t="s">
        <v>101</v>
      </c>
      <c r="C12" s="209" t="s">
        <v>758</v>
      </c>
      <c r="D12" s="209" t="s">
        <v>13</v>
      </c>
      <c r="E12" s="210" t="s">
        <v>79</v>
      </c>
      <c r="F12" s="258" t="s">
        <v>80</v>
      </c>
      <c r="G12" s="609"/>
      <c r="H12" s="258" t="s">
        <v>746</v>
      </c>
      <c r="I12" s="259" t="s">
        <v>747</v>
      </c>
      <c r="J12" s="436">
        <v>34.829620399999996</v>
      </c>
      <c r="K12" s="432">
        <v>43.537025499999999</v>
      </c>
      <c r="L12" s="432">
        <v>50.707829699999998</v>
      </c>
      <c r="M12" s="247" t="s">
        <v>12</v>
      </c>
      <c r="N12" s="247">
        <v>51.220030000000001</v>
      </c>
      <c r="O12" s="247">
        <v>53.781031500000005</v>
      </c>
      <c r="P12" s="247">
        <v>61.976236300000004</v>
      </c>
      <c r="Q12" s="247" t="s">
        <v>12</v>
      </c>
      <c r="R12" s="247">
        <v>95.269255799999996</v>
      </c>
      <c r="S12" s="247">
        <v>96.293656400000003</v>
      </c>
      <c r="T12" s="247">
        <v>106.53766240000002</v>
      </c>
      <c r="U12" s="247">
        <v>113.70846660000001</v>
      </c>
      <c r="V12" s="247">
        <v>117.80606900000001</v>
      </c>
      <c r="X12" s="248">
        <v>237.14873890000001</v>
      </c>
    </row>
    <row r="13" spans="1:24" ht="30" customHeight="1" x14ac:dyDescent="0.35">
      <c r="A13" s="257" t="s">
        <v>772</v>
      </c>
      <c r="B13" s="251" t="s">
        <v>101</v>
      </c>
      <c r="C13" s="260" t="s">
        <v>759</v>
      </c>
      <c r="D13" s="209" t="s">
        <v>13</v>
      </c>
      <c r="E13" s="210" t="s">
        <v>57</v>
      </c>
      <c r="F13" s="258" t="s">
        <v>58</v>
      </c>
      <c r="G13" s="609"/>
      <c r="H13" s="258" t="s">
        <v>746</v>
      </c>
      <c r="I13" s="259" t="s">
        <v>747</v>
      </c>
      <c r="J13" s="436">
        <v>34.829620399999996</v>
      </c>
      <c r="K13" s="432">
        <v>43.537025499999999</v>
      </c>
      <c r="L13" s="432">
        <v>50.707829699999998</v>
      </c>
      <c r="M13" s="247" t="s">
        <v>12</v>
      </c>
      <c r="N13" s="247">
        <v>51.220030000000001</v>
      </c>
      <c r="O13" s="247">
        <v>53.781031500000005</v>
      </c>
      <c r="P13" s="247">
        <v>61.976236300000004</v>
      </c>
      <c r="Q13" s="432">
        <v>81.952048000000005</v>
      </c>
      <c r="R13" s="247">
        <v>95.269255799999996</v>
      </c>
      <c r="S13" s="247">
        <v>96.293656400000003</v>
      </c>
      <c r="T13" s="247">
        <v>106.53766240000002</v>
      </c>
      <c r="U13" s="247">
        <v>113.70846660000001</v>
      </c>
      <c r="V13" s="247">
        <v>117.80606900000001</v>
      </c>
      <c r="X13" s="248">
        <v>237.14873890000001</v>
      </c>
    </row>
    <row r="14" spans="1:24" ht="30" customHeight="1" x14ac:dyDescent="0.35">
      <c r="A14" s="257" t="s">
        <v>772</v>
      </c>
      <c r="B14" s="251" t="s">
        <v>101</v>
      </c>
      <c r="C14" s="209" t="s">
        <v>760</v>
      </c>
      <c r="D14" s="254" t="s">
        <v>59</v>
      </c>
      <c r="E14" s="252" t="s">
        <v>60</v>
      </c>
      <c r="F14" s="258" t="s">
        <v>61</v>
      </c>
      <c r="G14" s="609"/>
      <c r="H14" s="258" t="s">
        <v>746</v>
      </c>
      <c r="I14" s="259" t="s">
        <v>747</v>
      </c>
      <c r="J14" s="425" t="s">
        <v>12</v>
      </c>
      <c r="K14" s="211" t="s">
        <v>12</v>
      </c>
      <c r="L14" s="247" t="s">
        <v>12</v>
      </c>
      <c r="M14" s="247" t="s">
        <v>12</v>
      </c>
      <c r="N14" s="247">
        <v>51.220030000000001</v>
      </c>
      <c r="O14" s="247">
        <v>53.781031500000005</v>
      </c>
      <c r="P14" s="247">
        <v>61.976236300000004</v>
      </c>
      <c r="Q14" s="432">
        <v>81.952048000000005</v>
      </c>
      <c r="R14" s="247">
        <v>95.269255799999996</v>
      </c>
      <c r="S14" s="247">
        <v>96.293656400000003</v>
      </c>
      <c r="T14" s="247">
        <v>106.53766240000002</v>
      </c>
      <c r="U14" s="247" t="s">
        <v>12</v>
      </c>
      <c r="V14" s="247">
        <v>117.80606900000001</v>
      </c>
      <c r="X14" s="248">
        <v>237.14873890000001</v>
      </c>
    </row>
    <row r="15" spans="1:24" ht="30" customHeight="1" x14ac:dyDescent="0.35">
      <c r="A15" s="257" t="s">
        <v>772</v>
      </c>
      <c r="B15" s="251" t="s">
        <v>101</v>
      </c>
      <c r="C15" s="209" t="s">
        <v>761</v>
      </c>
      <c r="D15" s="209" t="s">
        <v>62</v>
      </c>
      <c r="E15" s="210" t="s">
        <v>63</v>
      </c>
      <c r="F15" s="258" t="s">
        <v>64</v>
      </c>
      <c r="G15" s="609"/>
      <c r="H15" s="258" t="s">
        <v>746</v>
      </c>
      <c r="I15" s="259" t="s">
        <v>747</v>
      </c>
      <c r="J15" s="425" t="s">
        <v>12</v>
      </c>
      <c r="K15" s="247" t="s">
        <v>12</v>
      </c>
      <c r="L15" s="247" t="s">
        <v>12</v>
      </c>
      <c r="M15" s="247" t="s">
        <v>12</v>
      </c>
      <c r="N15" s="247">
        <f>51.22003/4.5</f>
        <v>11.382228888888889</v>
      </c>
      <c r="O15" s="247">
        <f>53.7810315/4.5</f>
        <v>11.951340333333333</v>
      </c>
      <c r="P15" s="247">
        <f>61.9762363/4.5</f>
        <v>13.772496955555555</v>
      </c>
      <c r="Q15" s="432">
        <v>18.211111111111112</v>
      </c>
      <c r="R15" s="247">
        <f>95.2692558/4.5</f>
        <v>21.170945733333333</v>
      </c>
      <c r="S15" s="247">
        <f>96.2936564/4.5</f>
        <v>21.398590311111111</v>
      </c>
      <c r="T15" s="247">
        <f>106.5376624/4.5</f>
        <v>23.675036088888888</v>
      </c>
      <c r="U15" s="247" t="s">
        <v>12</v>
      </c>
      <c r="V15" s="247">
        <f>117.806069/4.5</f>
        <v>26.179126444444442</v>
      </c>
      <c r="X15" s="248">
        <f>237.1487389/4.5</f>
        <v>52.699719755555556</v>
      </c>
    </row>
    <row r="16" spans="1:24" ht="47" customHeight="1" x14ac:dyDescent="0.35">
      <c r="A16" s="257" t="s">
        <v>772</v>
      </c>
      <c r="B16" s="251" t="s">
        <v>101</v>
      </c>
      <c r="C16" s="260" t="s">
        <v>762</v>
      </c>
      <c r="D16" s="209" t="s">
        <v>16</v>
      </c>
      <c r="E16" s="210" t="s">
        <v>999</v>
      </c>
      <c r="F16" s="258">
        <v>90846</v>
      </c>
      <c r="G16" s="609"/>
      <c r="H16" s="258" t="s">
        <v>746</v>
      </c>
      <c r="I16" s="259" t="s">
        <v>747</v>
      </c>
      <c r="J16" s="425" t="s">
        <v>12</v>
      </c>
      <c r="K16" s="247" t="s">
        <v>12</v>
      </c>
      <c r="L16" s="247" t="s">
        <v>12</v>
      </c>
      <c r="M16" s="247" t="s">
        <v>12</v>
      </c>
      <c r="N16" s="247" t="s">
        <v>12</v>
      </c>
      <c r="O16" s="247" t="s">
        <v>12</v>
      </c>
      <c r="P16" s="247">
        <v>185.9287089</v>
      </c>
      <c r="Q16" s="247" t="s">
        <v>12</v>
      </c>
      <c r="R16" s="247">
        <v>285.80776739999999</v>
      </c>
      <c r="S16" s="247" t="s">
        <v>12</v>
      </c>
      <c r="T16" s="247">
        <v>319.61298720000002</v>
      </c>
      <c r="U16" s="247" t="s">
        <v>12</v>
      </c>
      <c r="V16" s="247">
        <v>353.418207</v>
      </c>
      <c r="X16" s="248">
        <v>711.44621670000004</v>
      </c>
    </row>
    <row r="17" spans="1:24" ht="58" x14ac:dyDescent="0.35">
      <c r="A17" s="257" t="s">
        <v>772</v>
      </c>
      <c r="B17" s="251" t="s">
        <v>101</v>
      </c>
      <c r="C17" s="209" t="s">
        <v>837</v>
      </c>
      <c r="D17" s="209" t="s">
        <v>98</v>
      </c>
      <c r="E17" s="210" t="s">
        <v>99</v>
      </c>
      <c r="F17" s="261" t="s">
        <v>100</v>
      </c>
      <c r="G17" s="609"/>
      <c r="H17" s="258" t="s">
        <v>746</v>
      </c>
      <c r="I17" s="259" t="s">
        <v>747</v>
      </c>
      <c r="J17" s="425" t="s">
        <v>12</v>
      </c>
      <c r="K17" s="432">
        <v>43.537025499999999</v>
      </c>
      <c r="L17" s="432">
        <v>50.707829699999998</v>
      </c>
      <c r="M17" s="247" t="s">
        <v>12</v>
      </c>
      <c r="N17" s="247">
        <v>51.220030000000001</v>
      </c>
      <c r="O17" s="247">
        <v>53.781031500000005</v>
      </c>
      <c r="P17" s="247">
        <v>61.976236300000004</v>
      </c>
      <c r="Q17" s="432">
        <v>81.952048000000005</v>
      </c>
      <c r="R17" s="247">
        <v>95.269255799999996</v>
      </c>
      <c r="S17" s="247">
        <v>96.293656400000003</v>
      </c>
      <c r="T17" s="247">
        <v>106.53766240000002</v>
      </c>
      <c r="U17" s="247" t="s">
        <v>12</v>
      </c>
      <c r="V17" s="247">
        <v>117.80606900000001</v>
      </c>
      <c r="X17" s="248">
        <v>237.14873890000001</v>
      </c>
    </row>
    <row r="18" spans="1:24" ht="43.5" x14ac:dyDescent="0.35">
      <c r="A18" s="257" t="s">
        <v>772</v>
      </c>
      <c r="B18" s="251" t="s">
        <v>101</v>
      </c>
      <c r="C18" s="255" t="s">
        <v>839</v>
      </c>
      <c r="D18" s="255" t="s">
        <v>98</v>
      </c>
      <c r="E18" s="256" t="s">
        <v>843</v>
      </c>
      <c r="F18" s="261"/>
      <c r="G18" s="609"/>
      <c r="H18" s="258"/>
      <c r="I18" s="259"/>
      <c r="J18" s="436">
        <v>34.829620399999996</v>
      </c>
      <c r="K18" s="432">
        <v>43.537025499999999</v>
      </c>
      <c r="L18" s="432">
        <v>50.707829699999998</v>
      </c>
      <c r="M18" s="247" t="s">
        <v>12</v>
      </c>
      <c r="N18" s="247">
        <v>51.220030000000051</v>
      </c>
      <c r="O18" s="247">
        <v>53.781031499999855</v>
      </c>
      <c r="P18" s="247">
        <v>61.976236300000195</v>
      </c>
      <c r="Q18" s="432">
        <v>81.952048000000005</v>
      </c>
      <c r="R18" s="247">
        <f>21.1709457333333*4.5</f>
        <v>95.269255799999854</v>
      </c>
      <c r="S18" s="247">
        <f>21.3985903111111*4.5</f>
        <v>96.293656399999946</v>
      </c>
      <c r="T18" s="247">
        <f>23.6750360888889*4.5</f>
        <v>106.53766240000004</v>
      </c>
      <c r="U18" s="247">
        <v>113.70846660000001</v>
      </c>
      <c r="V18" s="247">
        <f>26.1791264444444*4.5</f>
        <v>117.80606899999979</v>
      </c>
      <c r="X18" s="248">
        <f>52.6997197555556*4.5</f>
        <v>237.14873890000018</v>
      </c>
    </row>
    <row r="19" spans="1:24" ht="72.5" x14ac:dyDescent="0.35">
      <c r="A19" s="257" t="s">
        <v>772</v>
      </c>
      <c r="B19" s="251" t="s">
        <v>101</v>
      </c>
      <c r="C19" s="255" t="s">
        <v>839</v>
      </c>
      <c r="D19" s="255" t="s">
        <v>98</v>
      </c>
      <c r="E19" s="256" t="s">
        <v>844</v>
      </c>
      <c r="F19" s="261" t="s">
        <v>838</v>
      </c>
      <c r="G19" s="609"/>
      <c r="H19" s="258" t="s">
        <v>746</v>
      </c>
      <c r="I19" s="259" t="s">
        <v>747</v>
      </c>
      <c r="J19" s="436">
        <v>7.7399999999999993</v>
      </c>
      <c r="K19" s="432">
        <v>9.6755555555555546</v>
      </c>
      <c r="L19" s="432">
        <v>11.268888888888888</v>
      </c>
      <c r="M19" s="247" t="s">
        <v>12</v>
      </c>
      <c r="N19" s="247">
        <v>11.382228888888889</v>
      </c>
      <c r="O19" s="247">
        <v>11.951340333333333</v>
      </c>
      <c r="P19" s="247">
        <v>13.772496955555555</v>
      </c>
      <c r="Q19" s="432">
        <v>18.211111111111112</v>
      </c>
      <c r="R19" s="247">
        <v>21.170945733333333</v>
      </c>
      <c r="S19" s="247">
        <v>21.398590311111111</v>
      </c>
      <c r="T19" s="247">
        <v>23.675036088888888</v>
      </c>
      <c r="U19" s="247">
        <v>25.268548133333336</v>
      </c>
      <c r="V19" s="247">
        <v>26.179126444444442</v>
      </c>
      <c r="X19" s="248">
        <v>52.699719755555556</v>
      </c>
    </row>
    <row r="20" spans="1:24" ht="30" customHeight="1" x14ac:dyDescent="0.35">
      <c r="A20" s="257" t="s">
        <v>772</v>
      </c>
      <c r="B20" s="251" t="s">
        <v>101</v>
      </c>
      <c r="C20" s="209" t="s">
        <v>836</v>
      </c>
      <c r="D20" s="209" t="s">
        <v>20</v>
      </c>
      <c r="E20" s="253" t="s">
        <v>48</v>
      </c>
      <c r="F20" s="258" t="s">
        <v>49</v>
      </c>
      <c r="G20" s="609"/>
      <c r="H20" s="258" t="s">
        <v>746</v>
      </c>
      <c r="I20" s="259" t="s">
        <v>747</v>
      </c>
      <c r="J20" s="436"/>
      <c r="K20" s="432"/>
      <c r="L20" s="432"/>
      <c r="M20" s="247" t="s">
        <v>12</v>
      </c>
      <c r="N20" s="247">
        <v>51.220030000000001</v>
      </c>
      <c r="O20" s="247">
        <v>53.781031500000005</v>
      </c>
      <c r="P20" s="247">
        <v>61.976236300000004</v>
      </c>
      <c r="Q20" s="432"/>
      <c r="R20" s="247">
        <v>95.269255799999996</v>
      </c>
      <c r="S20" s="247">
        <v>96.293656400000003</v>
      </c>
      <c r="T20" s="247">
        <v>106.53766240000002</v>
      </c>
      <c r="U20" s="247">
        <v>113.70846660000001</v>
      </c>
      <c r="V20" s="247">
        <v>117.80606900000001</v>
      </c>
      <c r="X20" s="248">
        <v>237.14873890000001</v>
      </c>
    </row>
    <row r="21" spans="1:24" ht="30" customHeight="1" x14ac:dyDescent="0.35">
      <c r="A21" s="257" t="s">
        <v>773</v>
      </c>
      <c r="B21" s="251" t="s">
        <v>101</v>
      </c>
      <c r="C21" s="209" t="s">
        <v>758</v>
      </c>
      <c r="D21" s="209" t="s">
        <v>13</v>
      </c>
      <c r="E21" s="210" t="s">
        <v>79</v>
      </c>
      <c r="F21" s="258" t="s">
        <v>80</v>
      </c>
      <c r="G21" s="609"/>
      <c r="H21" s="258" t="s">
        <v>746</v>
      </c>
      <c r="I21" s="259" t="s">
        <v>747</v>
      </c>
      <c r="J21" s="434"/>
      <c r="K21" s="431"/>
      <c r="L21" s="431"/>
      <c r="M21" s="249" t="s">
        <v>12</v>
      </c>
      <c r="N21" s="249">
        <v>53.500529999999998</v>
      </c>
      <c r="O21" s="249">
        <v>56.175556499999999</v>
      </c>
      <c r="P21" s="249">
        <v>64.735641299999997</v>
      </c>
      <c r="Q21" s="249" t="s">
        <v>12</v>
      </c>
      <c r="R21" s="249">
        <v>99.510985799999986</v>
      </c>
      <c r="S21" s="249">
        <v>100.5809964</v>
      </c>
      <c r="T21" s="249">
        <v>111.28110240000001</v>
      </c>
      <c r="U21" s="249">
        <v>118.77117659999999</v>
      </c>
      <c r="V21" s="249">
        <v>123.051219</v>
      </c>
      <c r="X21" s="250">
        <v>247.70745389999999</v>
      </c>
    </row>
    <row r="22" spans="1:24" ht="30" customHeight="1" x14ac:dyDescent="0.35">
      <c r="A22" s="257" t="s">
        <v>773</v>
      </c>
      <c r="B22" s="251" t="s">
        <v>101</v>
      </c>
      <c r="C22" s="260" t="s">
        <v>759</v>
      </c>
      <c r="D22" s="209" t="s">
        <v>13</v>
      </c>
      <c r="E22" s="210" t="s">
        <v>57</v>
      </c>
      <c r="F22" s="258" t="s">
        <v>58</v>
      </c>
      <c r="G22" s="609"/>
      <c r="H22" s="258" t="s">
        <v>746</v>
      </c>
      <c r="I22" s="259" t="s">
        <v>747</v>
      </c>
      <c r="J22" s="434">
        <v>36.380360400000001</v>
      </c>
      <c r="K22" s="431">
        <v>45.475450500000001</v>
      </c>
      <c r="L22" s="431">
        <v>52.965524699999996</v>
      </c>
      <c r="M22" s="249" t="s">
        <v>12</v>
      </c>
      <c r="N22" s="249">
        <v>53.500529999999998</v>
      </c>
      <c r="O22" s="249">
        <v>56.175556499999999</v>
      </c>
      <c r="P22" s="249">
        <v>64.735641299999997</v>
      </c>
      <c r="Q22" s="431">
        <v>85.600847999999985</v>
      </c>
      <c r="R22" s="249">
        <v>99.510985799999986</v>
      </c>
      <c r="S22" s="249">
        <v>100.5809964</v>
      </c>
      <c r="T22" s="249">
        <v>111.28110240000001</v>
      </c>
      <c r="U22" s="249">
        <v>118.77117659999999</v>
      </c>
      <c r="V22" s="249">
        <v>123.051219</v>
      </c>
      <c r="X22" s="250">
        <v>247.70745389999999</v>
      </c>
    </row>
    <row r="23" spans="1:24" ht="30" customHeight="1" x14ac:dyDescent="0.35">
      <c r="A23" s="257" t="s">
        <v>773</v>
      </c>
      <c r="B23" s="251" t="s">
        <v>101</v>
      </c>
      <c r="C23" s="209" t="s">
        <v>760</v>
      </c>
      <c r="D23" s="254" t="s">
        <v>59</v>
      </c>
      <c r="E23" s="252" t="s">
        <v>60</v>
      </c>
      <c r="F23" s="258" t="s">
        <v>61</v>
      </c>
      <c r="G23" s="609"/>
      <c r="H23" s="258" t="s">
        <v>746</v>
      </c>
      <c r="I23" s="259" t="s">
        <v>747</v>
      </c>
      <c r="J23" s="424" t="s">
        <v>12</v>
      </c>
      <c r="K23" s="211" t="s">
        <v>12</v>
      </c>
      <c r="L23" s="249" t="s">
        <v>12</v>
      </c>
      <c r="M23" s="249" t="s">
        <v>12</v>
      </c>
      <c r="N23" s="249">
        <v>53.500529999999998</v>
      </c>
      <c r="O23" s="249">
        <v>56.175556499999999</v>
      </c>
      <c r="P23" s="249">
        <v>64.735641299999997</v>
      </c>
      <c r="Q23" s="431">
        <v>85.600847999999985</v>
      </c>
      <c r="R23" s="249">
        <v>99.510985799999986</v>
      </c>
      <c r="S23" s="249">
        <v>100.5809964</v>
      </c>
      <c r="T23" s="249">
        <v>111.28110240000001</v>
      </c>
      <c r="U23" s="249" t="s">
        <v>12</v>
      </c>
      <c r="V23" s="249">
        <v>123.051219</v>
      </c>
      <c r="X23" s="250">
        <v>247.70745389999999</v>
      </c>
    </row>
    <row r="24" spans="1:24" ht="30" customHeight="1" x14ac:dyDescent="0.35">
      <c r="A24" s="257" t="s">
        <v>773</v>
      </c>
      <c r="B24" s="251" t="s">
        <v>101</v>
      </c>
      <c r="C24" s="209" t="s">
        <v>761</v>
      </c>
      <c r="D24" s="209" t="s">
        <v>62</v>
      </c>
      <c r="E24" s="210" t="s">
        <v>63</v>
      </c>
      <c r="F24" s="258" t="s">
        <v>64</v>
      </c>
      <c r="G24" s="609"/>
      <c r="H24" s="258" t="s">
        <v>746</v>
      </c>
      <c r="I24" s="259" t="s">
        <v>747</v>
      </c>
      <c r="J24" s="424" t="s">
        <v>12</v>
      </c>
      <c r="K24" s="249" t="s">
        <v>12</v>
      </c>
      <c r="L24" s="249" t="s">
        <v>12</v>
      </c>
      <c r="M24" s="249" t="s">
        <v>12</v>
      </c>
      <c r="N24" s="249">
        <f>53.50053/4.5</f>
        <v>11.889006666666667</v>
      </c>
      <c r="O24" s="249">
        <f>56.1755565/4.5</f>
        <v>12.483457</v>
      </c>
      <c r="P24" s="249">
        <f>64.7356413/4.5</f>
        <v>14.385698066666667</v>
      </c>
      <c r="Q24" s="431">
        <v>19.022222222222222</v>
      </c>
      <c r="R24" s="249">
        <f>99.5109858/4.5</f>
        <v>22.1135524</v>
      </c>
      <c r="S24" s="249">
        <f>100.5809964/4.5</f>
        <v>22.351332533333334</v>
      </c>
      <c r="T24" s="249">
        <f>111.2811024/4.5</f>
        <v>24.729133866666665</v>
      </c>
      <c r="U24" s="249" t="s">
        <v>12</v>
      </c>
      <c r="V24" s="249">
        <f>123.051219/4.5</f>
        <v>27.344715333333333</v>
      </c>
      <c r="X24" s="250">
        <f>247.7074539/4.5</f>
        <v>55.046100866666663</v>
      </c>
    </row>
    <row r="25" spans="1:24" ht="60.5" customHeight="1" x14ac:dyDescent="0.35">
      <c r="A25" s="257" t="s">
        <v>773</v>
      </c>
      <c r="B25" s="251" t="s">
        <v>101</v>
      </c>
      <c r="C25" s="260" t="s">
        <v>762</v>
      </c>
      <c r="D25" s="209" t="s">
        <v>16</v>
      </c>
      <c r="E25" s="210" t="s">
        <v>999</v>
      </c>
      <c r="F25" s="258">
        <v>90846</v>
      </c>
      <c r="G25" s="609"/>
      <c r="H25" s="258" t="s">
        <v>746</v>
      </c>
      <c r="I25" s="259" t="s">
        <v>747</v>
      </c>
      <c r="J25" s="424" t="s">
        <v>12</v>
      </c>
      <c r="K25" s="249" t="s">
        <v>12</v>
      </c>
      <c r="L25" s="249" t="s">
        <v>12</v>
      </c>
      <c r="M25" s="249" t="s">
        <v>12</v>
      </c>
      <c r="N25" s="249" t="s">
        <v>12</v>
      </c>
      <c r="O25" s="249" t="s">
        <v>12</v>
      </c>
      <c r="P25" s="249">
        <v>194.20692389999999</v>
      </c>
      <c r="Q25" s="249" t="s">
        <v>12</v>
      </c>
      <c r="R25" s="249">
        <v>298.53295739999999</v>
      </c>
      <c r="S25" s="249" t="s">
        <v>12</v>
      </c>
      <c r="T25" s="249">
        <v>333.84330719999997</v>
      </c>
      <c r="U25" s="249" t="s">
        <v>12</v>
      </c>
      <c r="V25" s="249">
        <v>369.15365700000001</v>
      </c>
      <c r="X25" s="250">
        <v>743.12236169999994</v>
      </c>
    </row>
    <row r="26" spans="1:24" ht="58" x14ac:dyDescent="0.35">
      <c r="A26" s="257" t="s">
        <v>773</v>
      </c>
      <c r="B26" s="208" t="s">
        <v>102</v>
      </c>
      <c r="C26" s="209" t="s">
        <v>837</v>
      </c>
      <c r="D26" s="209" t="s">
        <v>98</v>
      </c>
      <c r="E26" s="210" t="s">
        <v>99</v>
      </c>
      <c r="F26" s="261" t="s">
        <v>100</v>
      </c>
      <c r="G26" s="609"/>
      <c r="H26" s="258" t="s">
        <v>746</v>
      </c>
      <c r="I26" s="259" t="s">
        <v>747</v>
      </c>
      <c r="J26" s="424" t="s">
        <v>12</v>
      </c>
      <c r="K26" s="431">
        <v>45.475450500000001</v>
      </c>
      <c r="L26" s="431">
        <v>52.965524699999996</v>
      </c>
      <c r="M26" s="249" t="s">
        <v>12</v>
      </c>
      <c r="N26" s="249">
        <v>53.500529999999998</v>
      </c>
      <c r="O26" s="249">
        <v>56.175556499999999</v>
      </c>
      <c r="P26" s="249">
        <v>64.735641299999997</v>
      </c>
      <c r="Q26" s="431">
        <v>85.600847999999985</v>
      </c>
      <c r="R26" s="249">
        <v>99.510985799999986</v>
      </c>
      <c r="S26" s="249">
        <v>100.5809964</v>
      </c>
      <c r="T26" s="249">
        <v>111.28110240000001</v>
      </c>
      <c r="U26" s="249" t="s">
        <v>12</v>
      </c>
      <c r="V26" s="249">
        <v>123.051219</v>
      </c>
      <c r="X26" s="250">
        <v>247.70745389999999</v>
      </c>
    </row>
    <row r="27" spans="1:24" ht="43.5" x14ac:dyDescent="0.35">
      <c r="A27" s="257" t="s">
        <v>773</v>
      </c>
      <c r="B27" s="208" t="s">
        <v>102</v>
      </c>
      <c r="C27" s="255" t="s">
        <v>839</v>
      </c>
      <c r="D27" s="255" t="s">
        <v>98</v>
      </c>
      <c r="E27" s="256" t="s">
        <v>843</v>
      </c>
      <c r="F27" s="261"/>
      <c r="G27" s="609"/>
      <c r="H27" s="258"/>
      <c r="I27" s="259"/>
      <c r="J27" s="434">
        <v>36.380360400000001</v>
      </c>
      <c r="K27" s="431">
        <v>45.475450500000001</v>
      </c>
      <c r="L27" s="431">
        <v>52.965524699999996</v>
      </c>
      <c r="M27" s="249" t="s">
        <v>12</v>
      </c>
      <c r="N27" s="249">
        <v>53.500529999999998</v>
      </c>
      <c r="O27" s="249">
        <v>56.175556499999999</v>
      </c>
      <c r="P27" s="249">
        <v>64.735641299999997</v>
      </c>
      <c r="Q27" s="431">
        <v>85.600847999999985</v>
      </c>
      <c r="R27" s="249">
        <f>22.1135524*4.5</f>
        <v>99.5109858</v>
      </c>
      <c r="S27" s="249">
        <f>22.3513325333333*4.5</f>
        <v>100.58099639999985</v>
      </c>
      <c r="T27" s="249">
        <f>24.7291338666667*4.5</f>
        <v>111.28110240000015</v>
      </c>
      <c r="U27" s="249">
        <v>118.77117659999999</v>
      </c>
      <c r="V27" s="249">
        <f>27.3447153333333*4.5</f>
        <v>123.05121899999986</v>
      </c>
      <c r="X27" s="250">
        <f>55.0461008666667*4.5</f>
        <v>247.70745390000013</v>
      </c>
    </row>
    <row r="28" spans="1:24" ht="72.5" x14ac:dyDescent="0.35">
      <c r="A28" s="257" t="s">
        <v>773</v>
      </c>
      <c r="B28" s="208" t="s">
        <v>102</v>
      </c>
      <c r="C28" s="255" t="s">
        <v>839</v>
      </c>
      <c r="D28" s="255" t="s">
        <v>98</v>
      </c>
      <c r="E28" s="256" t="s">
        <v>844</v>
      </c>
      <c r="F28" s="261" t="s">
        <v>838</v>
      </c>
      <c r="G28" s="609"/>
      <c r="H28" s="258" t="s">
        <v>746</v>
      </c>
      <c r="I28" s="259" t="s">
        <v>747</v>
      </c>
      <c r="J28" s="434">
        <v>8.0844444444444452</v>
      </c>
      <c r="K28" s="431">
        <v>10.106666666666666</v>
      </c>
      <c r="L28" s="431">
        <v>11.771111111111111</v>
      </c>
      <c r="M28" s="249" t="s">
        <v>12</v>
      </c>
      <c r="N28" s="249">
        <v>11.889006666666667</v>
      </c>
      <c r="O28" s="249">
        <v>12.483457</v>
      </c>
      <c r="P28" s="249">
        <v>14.385698066666667</v>
      </c>
      <c r="Q28" s="431">
        <v>19.022222222222222</v>
      </c>
      <c r="R28" s="249">
        <v>22.1135524</v>
      </c>
      <c r="S28" s="249">
        <v>22.351332533333334</v>
      </c>
      <c r="T28" s="249">
        <v>24.729133866666665</v>
      </c>
      <c r="U28" s="249">
        <v>26.393594799999999</v>
      </c>
      <c r="V28" s="249">
        <v>27.344715333333333</v>
      </c>
      <c r="X28" s="250">
        <v>55.046100866666663</v>
      </c>
    </row>
    <row r="29" spans="1:24" ht="30" customHeight="1" x14ac:dyDescent="0.35">
      <c r="A29" s="257" t="s">
        <v>773</v>
      </c>
      <c r="B29" s="251" t="s">
        <v>101</v>
      </c>
      <c r="C29" s="209" t="s">
        <v>836</v>
      </c>
      <c r="D29" s="209" t="s">
        <v>20</v>
      </c>
      <c r="E29" s="253" t="s">
        <v>48</v>
      </c>
      <c r="F29" s="258" t="s">
        <v>49</v>
      </c>
      <c r="G29" s="609"/>
      <c r="H29" s="258" t="s">
        <v>746</v>
      </c>
      <c r="I29" s="259" t="s">
        <v>747</v>
      </c>
      <c r="J29" s="434">
        <v>36.380360400000001</v>
      </c>
      <c r="K29" s="431">
        <v>45.475450500000001</v>
      </c>
      <c r="L29" s="431">
        <v>52.965524699999996</v>
      </c>
      <c r="M29" s="249" t="s">
        <v>12</v>
      </c>
      <c r="N29" s="249">
        <v>53.500529999999998</v>
      </c>
      <c r="O29" s="249">
        <v>56.175556499999999</v>
      </c>
      <c r="P29" s="249">
        <v>64.735641299999997</v>
      </c>
      <c r="Q29" s="431">
        <v>85.600847999999985</v>
      </c>
      <c r="R29" s="249">
        <v>99.510985799999986</v>
      </c>
      <c r="S29" s="249">
        <v>100.5809964</v>
      </c>
      <c r="T29" s="249">
        <v>111.28110240000001</v>
      </c>
      <c r="U29" s="249">
        <v>118.77117659999999</v>
      </c>
      <c r="V29" s="249">
        <v>123.051219</v>
      </c>
      <c r="X29" s="250">
        <v>247.70745389999999</v>
      </c>
    </row>
    <row r="30" spans="1:24" ht="15.5" x14ac:dyDescent="0.35">
      <c r="A30" s="246"/>
    </row>
  </sheetData>
  <sheetProtection algorithmName="SHA-512" hashValue="kzSiIKRWZHEF4p5d+40u0FdGJJR0uCuOJ3RPE1DzPjikoFdhA/ZnQIfsF/ZI1A5+D79WyfVl6AagDwE85Db3Nw==" saltValue="7CUTT9ybj5tBUWtPgGrzkw==" spinCount="100000" sheet="1" sort="0" autoFilter="0"/>
  <autoFilter ref="A2:X29" xr:uid="{16AF7D5C-BB50-43AC-BBF8-D967DD1CA502}"/>
  <mergeCells count="2">
    <mergeCell ref="G3:G29"/>
    <mergeCell ref="A1:V1"/>
  </mergeCells>
  <pageMargins left="0.7" right="0.7" top="0.75" bottom="0.75" header="0.3" footer="0.3"/>
  <pageSetup scale="60" orientation="portrait" r:id="rId1"/>
  <colBreaks count="1" manualBreakCount="1">
    <brk id="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B3DA9-5DAD-43F1-BE89-A54B4A5E39DC}">
  <sheetPr>
    <pageSetUpPr fitToPage="1"/>
  </sheetPr>
  <dimension ref="A1:U178"/>
  <sheetViews>
    <sheetView zoomScaleNormal="100" workbookViewId="0">
      <selection activeCell="C118" sqref="C118:D119"/>
    </sheetView>
  </sheetViews>
  <sheetFormatPr defaultColWidth="25.54296875" defaultRowHeight="14.5" x14ac:dyDescent="0.35"/>
  <cols>
    <col min="1" max="1" width="16.54296875" style="2" customWidth="1"/>
    <col min="2" max="2" width="25.54296875" style="2"/>
    <col min="3" max="3" width="44.81640625" style="2" customWidth="1"/>
    <col min="4" max="4" width="58.1796875" style="2" customWidth="1"/>
    <col min="5" max="16384" width="25.54296875" style="2"/>
  </cols>
  <sheetData>
    <row r="1" spans="1:5" s="24" customFormat="1" ht="28.5" x14ac:dyDescent="0.35">
      <c r="A1" s="612" t="s">
        <v>268</v>
      </c>
      <c r="B1" s="612"/>
      <c r="C1" s="612"/>
      <c r="D1" s="612"/>
    </row>
    <row r="2" spans="1:5" ht="35.15" customHeight="1" x14ac:dyDescent="0.35">
      <c r="A2" s="616" t="s">
        <v>269</v>
      </c>
      <c r="B2" s="616"/>
      <c r="C2" s="616"/>
      <c r="D2" s="616"/>
    </row>
    <row r="3" spans="1:5" ht="36.65" customHeight="1" x14ac:dyDescent="0.35">
      <c r="A3" s="615" t="s">
        <v>270</v>
      </c>
      <c r="B3" s="615"/>
      <c r="C3" s="615"/>
      <c r="D3" s="615"/>
    </row>
    <row r="4" spans="1:5" ht="62.15" customHeight="1" x14ac:dyDescent="0.35">
      <c r="A4" s="615" t="s">
        <v>271</v>
      </c>
      <c r="B4" s="615"/>
      <c r="C4" s="615"/>
      <c r="D4" s="615"/>
    </row>
    <row r="5" spans="1:5" ht="50.5" customHeight="1" x14ac:dyDescent="0.35">
      <c r="A5" s="615" t="s">
        <v>272</v>
      </c>
      <c r="B5" s="615"/>
      <c r="C5" s="615"/>
      <c r="D5" s="615"/>
    </row>
    <row r="6" spans="1:5" ht="62.15" customHeight="1" x14ac:dyDescent="0.35">
      <c r="A6" s="616" t="s">
        <v>835</v>
      </c>
      <c r="B6" s="616"/>
      <c r="C6" s="616"/>
      <c r="D6" s="616"/>
    </row>
    <row r="7" spans="1:5" ht="35.15" customHeight="1" x14ac:dyDescent="0.35">
      <c r="A7" s="616" t="s">
        <v>273</v>
      </c>
      <c r="B7" s="616"/>
      <c r="C7" s="616"/>
      <c r="D7" s="616"/>
    </row>
    <row r="8" spans="1:5" ht="57" customHeight="1" x14ac:dyDescent="0.35">
      <c r="A8" s="615" t="s">
        <v>274</v>
      </c>
      <c r="B8" s="615"/>
      <c r="C8" s="615"/>
      <c r="D8" s="615"/>
      <c r="E8" s="170"/>
    </row>
    <row r="9" spans="1:5" ht="40.5" customHeight="1" x14ac:dyDescent="0.35">
      <c r="A9" s="617" t="s">
        <v>275</v>
      </c>
      <c r="B9" s="617"/>
      <c r="C9" s="617"/>
      <c r="D9" s="617"/>
      <c r="E9" s="170"/>
    </row>
    <row r="10" spans="1:5" ht="43.5" customHeight="1" x14ac:dyDescent="0.35">
      <c r="A10" s="617" t="s">
        <v>276</v>
      </c>
      <c r="B10" s="617"/>
      <c r="C10" s="617"/>
      <c r="D10" s="617"/>
      <c r="E10" s="170"/>
    </row>
    <row r="11" spans="1:5" ht="29.5" customHeight="1" x14ac:dyDescent="0.35">
      <c r="A11" s="618" t="s">
        <v>277</v>
      </c>
      <c r="B11" s="618"/>
      <c r="C11" s="618"/>
      <c r="D11" s="618"/>
    </row>
    <row r="12" spans="1:5" ht="18.649999999999999" customHeight="1" x14ac:dyDescent="0.35">
      <c r="A12" s="618" t="s">
        <v>278</v>
      </c>
      <c r="B12" s="618"/>
      <c r="C12" s="618"/>
      <c r="D12" s="618"/>
    </row>
    <row r="13" spans="1:5" ht="20.149999999999999" customHeight="1" x14ac:dyDescent="0.35">
      <c r="A13" s="649" t="s">
        <v>279</v>
      </c>
      <c r="B13" s="650"/>
      <c r="C13" s="650"/>
      <c r="D13" s="651"/>
    </row>
    <row r="14" spans="1:5" x14ac:dyDescent="0.35">
      <c r="A14" s="137" t="s">
        <v>280</v>
      </c>
      <c r="B14" s="628" t="s">
        <v>281</v>
      </c>
      <c r="C14" s="628" t="s">
        <v>282</v>
      </c>
      <c r="D14" s="628"/>
    </row>
    <row r="15" spans="1:5" x14ac:dyDescent="0.35">
      <c r="A15" s="138" t="s">
        <v>283</v>
      </c>
      <c r="B15" s="629"/>
      <c r="C15" s="654" t="s">
        <v>284</v>
      </c>
      <c r="D15" s="654"/>
    </row>
    <row r="16" spans="1:5" ht="92.15" customHeight="1" x14ac:dyDescent="0.35">
      <c r="A16" s="139"/>
      <c r="B16" s="630"/>
      <c r="C16" s="652" t="s">
        <v>285</v>
      </c>
      <c r="D16" s="652"/>
    </row>
    <row r="17" spans="1:4" x14ac:dyDescent="0.35">
      <c r="A17" s="137" t="s">
        <v>286</v>
      </c>
      <c r="B17" s="628" t="s">
        <v>287</v>
      </c>
      <c r="C17" s="664" t="s">
        <v>282</v>
      </c>
      <c r="D17" s="665"/>
    </row>
    <row r="18" spans="1:4" ht="15.5" x14ac:dyDescent="0.35">
      <c r="A18" s="138" t="s">
        <v>283</v>
      </c>
      <c r="B18" s="629"/>
      <c r="C18" s="659" t="s">
        <v>284</v>
      </c>
      <c r="D18" s="660"/>
    </row>
    <row r="19" spans="1:4" ht="15.5" x14ac:dyDescent="0.35">
      <c r="A19" s="140"/>
      <c r="B19" s="629"/>
      <c r="C19" s="659" t="s">
        <v>288</v>
      </c>
      <c r="D19" s="660"/>
    </row>
    <row r="20" spans="1:4" ht="14.5" customHeight="1" x14ac:dyDescent="0.35">
      <c r="A20" s="141"/>
      <c r="B20" s="629"/>
      <c r="C20" s="666" t="s">
        <v>289</v>
      </c>
      <c r="D20" s="667"/>
    </row>
    <row r="21" spans="1:4" ht="14.5" customHeight="1" x14ac:dyDescent="0.35">
      <c r="A21" s="141"/>
      <c r="B21" s="629"/>
      <c r="C21" s="666"/>
      <c r="D21" s="667"/>
    </row>
    <row r="22" spans="1:4" ht="15.5" x14ac:dyDescent="0.35">
      <c r="A22" s="141"/>
      <c r="B22" s="629"/>
      <c r="C22" s="659" t="s">
        <v>290</v>
      </c>
      <c r="D22" s="660"/>
    </row>
    <row r="23" spans="1:4" ht="15.65" customHeight="1" x14ac:dyDescent="0.35">
      <c r="A23" s="141"/>
      <c r="B23" s="629"/>
      <c r="C23" s="659" t="s">
        <v>291</v>
      </c>
      <c r="D23" s="660"/>
    </row>
    <row r="24" spans="1:4" x14ac:dyDescent="0.35">
      <c r="A24" s="142"/>
      <c r="B24" s="630"/>
      <c r="C24" s="135"/>
      <c r="D24" s="136"/>
    </row>
    <row r="25" spans="1:4" x14ac:dyDescent="0.35">
      <c r="A25" s="137" t="s">
        <v>292</v>
      </c>
      <c r="B25" s="628" t="s">
        <v>293</v>
      </c>
      <c r="C25" s="628" t="s">
        <v>294</v>
      </c>
      <c r="D25" s="628"/>
    </row>
    <row r="26" spans="1:4" x14ac:dyDescent="0.35">
      <c r="A26" s="138" t="s">
        <v>295</v>
      </c>
      <c r="B26" s="629"/>
      <c r="C26" s="654" t="s">
        <v>296</v>
      </c>
      <c r="D26" s="654"/>
    </row>
    <row r="27" spans="1:4" ht="14.5" customHeight="1" x14ac:dyDescent="0.35">
      <c r="A27" s="141"/>
      <c r="B27" s="629"/>
      <c r="C27" s="655" t="s">
        <v>297</v>
      </c>
      <c r="D27" s="656"/>
    </row>
    <row r="28" spans="1:4" x14ac:dyDescent="0.35">
      <c r="A28" s="141"/>
      <c r="B28" s="629"/>
      <c r="C28" s="654" t="s">
        <v>298</v>
      </c>
      <c r="D28" s="654"/>
    </row>
    <row r="29" spans="1:4" x14ac:dyDescent="0.35">
      <c r="A29" s="141"/>
      <c r="B29" s="629"/>
      <c r="C29" s="629" t="s">
        <v>299</v>
      </c>
      <c r="D29" s="629"/>
    </row>
    <row r="30" spans="1:4" x14ac:dyDescent="0.35">
      <c r="A30" s="141"/>
      <c r="B30" s="629"/>
      <c r="C30" s="654" t="s">
        <v>300</v>
      </c>
      <c r="D30" s="654"/>
    </row>
    <row r="31" spans="1:4" x14ac:dyDescent="0.35">
      <c r="A31" s="141"/>
      <c r="B31" s="629"/>
      <c r="C31" s="655" t="s">
        <v>301</v>
      </c>
      <c r="D31" s="656"/>
    </row>
    <row r="32" spans="1:4" x14ac:dyDescent="0.35">
      <c r="A32" s="141"/>
      <c r="B32" s="629"/>
      <c r="C32" s="654" t="s">
        <v>302</v>
      </c>
      <c r="D32" s="654"/>
    </row>
    <row r="33" spans="1:4" x14ac:dyDescent="0.35">
      <c r="A33" s="141"/>
      <c r="B33" s="629"/>
      <c r="C33" s="654" t="s">
        <v>303</v>
      </c>
      <c r="D33" s="654"/>
    </row>
    <row r="34" spans="1:4" x14ac:dyDescent="0.35">
      <c r="A34" s="141"/>
      <c r="B34" s="629"/>
      <c r="C34" s="654"/>
      <c r="D34" s="654"/>
    </row>
    <row r="35" spans="1:4" x14ac:dyDescent="0.35">
      <c r="A35" s="142"/>
      <c r="B35" s="630"/>
      <c r="C35" s="652"/>
      <c r="D35" s="652"/>
    </row>
    <row r="36" spans="1:4" ht="20.149999999999999" customHeight="1" x14ac:dyDescent="0.35">
      <c r="A36" s="145" t="s">
        <v>304</v>
      </c>
      <c r="B36" s="628" t="s">
        <v>110</v>
      </c>
      <c r="C36" s="653" t="s">
        <v>305</v>
      </c>
      <c r="D36" s="653"/>
    </row>
    <row r="37" spans="1:4" x14ac:dyDescent="0.35">
      <c r="A37" s="146" t="s">
        <v>306</v>
      </c>
      <c r="B37" s="629"/>
      <c r="C37" s="654" t="s">
        <v>307</v>
      </c>
      <c r="D37" s="654"/>
    </row>
    <row r="38" spans="1:4" ht="14.5" customHeight="1" x14ac:dyDescent="0.35">
      <c r="B38" s="629"/>
      <c r="C38" s="663"/>
      <c r="D38" s="663"/>
    </row>
    <row r="39" spans="1:4" x14ac:dyDescent="0.35">
      <c r="A39" s="147"/>
      <c r="B39" s="629"/>
      <c r="C39" s="629" t="s">
        <v>308</v>
      </c>
      <c r="D39" s="629"/>
    </row>
    <row r="40" spans="1:4" x14ac:dyDescent="0.35">
      <c r="A40" s="147"/>
      <c r="B40" s="629"/>
      <c r="C40" s="629"/>
      <c r="D40" s="629"/>
    </row>
    <row r="41" spans="1:4" x14ac:dyDescent="0.35">
      <c r="A41" s="147"/>
      <c r="B41" s="629"/>
      <c r="C41" s="654" t="s">
        <v>309</v>
      </c>
      <c r="D41" s="654"/>
    </row>
    <row r="42" spans="1:4" x14ac:dyDescent="0.35">
      <c r="A42" s="147"/>
      <c r="B42" s="629"/>
      <c r="C42" s="629" t="s">
        <v>310</v>
      </c>
      <c r="D42" s="629"/>
    </row>
    <row r="43" spans="1:4" x14ac:dyDescent="0.35">
      <c r="A43" s="147"/>
      <c r="B43" s="629"/>
      <c r="C43" s="629"/>
      <c r="D43" s="629"/>
    </row>
    <row r="44" spans="1:4" x14ac:dyDescent="0.35">
      <c r="A44" s="147"/>
      <c r="B44" s="629"/>
      <c r="C44" s="654" t="s">
        <v>311</v>
      </c>
      <c r="D44" s="654"/>
    </row>
    <row r="45" spans="1:4" x14ac:dyDescent="0.35">
      <c r="A45" s="147"/>
      <c r="B45" s="629"/>
      <c r="C45" s="654"/>
      <c r="D45" s="654"/>
    </row>
    <row r="46" spans="1:4" x14ac:dyDescent="0.35">
      <c r="A46" s="147"/>
      <c r="B46" s="629"/>
      <c r="C46" s="629" t="s">
        <v>312</v>
      </c>
      <c r="D46" s="629"/>
    </row>
    <row r="47" spans="1:4" x14ac:dyDescent="0.35">
      <c r="A47" s="147"/>
      <c r="B47" s="629"/>
      <c r="C47" s="629"/>
      <c r="D47" s="629"/>
    </row>
    <row r="48" spans="1:4" x14ac:dyDescent="0.35">
      <c r="A48" s="148"/>
      <c r="B48" s="630"/>
      <c r="C48" s="652" t="s">
        <v>313</v>
      </c>
      <c r="D48" s="652"/>
    </row>
    <row r="49" spans="1:4" ht="28" customHeight="1" x14ac:dyDescent="0.35">
      <c r="A49" s="137" t="s">
        <v>314</v>
      </c>
      <c r="B49" s="628" t="s">
        <v>114</v>
      </c>
      <c r="C49" s="661" t="s">
        <v>305</v>
      </c>
      <c r="D49" s="662"/>
    </row>
    <row r="50" spans="1:4" ht="15.5" x14ac:dyDescent="0.35">
      <c r="A50" s="138" t="s">
        <v>315</v>
      </c>
      <c r="B50" s="629"/>
      <c r="C50" s="659" t="s">
        <v>307</v>
      </c>
      <c r="D50" s="660"/>
    </row>
    <row r="51" spans="1:4" x14ac:dyDescent="0.35">
      <c r="A51" s="143"/>
      <c r="B51" s="629"/>
      <c r="C51" s="624" t="s">
        <v>316</v>
      </c>
      <c r="D51" s="625"/>
    </row>
    <row r="52" spans="1:4" x14ac:dyDescent="0.35">
      <c r="A52" s="143"/>
      <c r="B52" s="629"/>
      <c r="C52" s="624"/>
      <c r="D52" s="625"/>
    </row>
    <row r="53" spans="1:4" ht="18" customHeight="1" x14ac:dyDescent="0.35">
      <c r="A53" s="140"/>
      <c r="B53" s="629"/>
      <c r="C53" s="659" t="s">
        <v>317</v>
      </c>
      <c r="D53" s="660"/>
    </row>
    <row r="54" spans="1:4" ht="14.5" customHeight="1" x14ac:dyDescent="0.35">
      <c r="A54" s="140"/>
      <c r="B54" s="629"/>
      <c r="C54" s="195"/>
      <c r="D54" s="196"/>
    </row>
    <row r="55" spans="1:4" ht="14.5" customHeight="1" x14ac:dyDescent="0.35">
      <c r="A55" s="140"/>
      <c r="B55" s="629"/>
      <c r="C55" s="624" t="s">
        <v>312</v>
      </c>
      <c r="D55" s="625"/>
    </row>
    <row r="56" spans="1:4" ht="15.65" customHeight="1" x14ac:dyDescent="0.35">
      <c r="A56" s="143"/>
      <c r="B56" s="629"/>
      <c r="C56" s="624"/>
      <c r="D56" s="625"/>
    </row>
    <row r="57" spans="1:4" ht="15.5" x14ac:dyDescent="0.35">
      <c r="A57" s="144"/>
      <c r="B57" s="630"/>
      <c r="C57" s="657" t="s">
        <v>318</v>
      </c>
      <c r="D57" s="658"/>
    </row>
    <row r="58" spans="1:4" ht="28" customHeight="1" x14ac:dyDescent="0.35">
      <c r="A58" s="137" t="s">
        <v>319</v>
      </c>
      <c r="B58" s="628" t="s">
        <v>320</v>
      </c>
      <c r="C58" s="653" t="s">
        <v>305</v>
      </c>
      <c r="D58" s="653"/>
    </row>
    <row r="59" spans="1:4" x14ac:dyDescent="0.35">
      <c r="A59" s="138" t="s">
        <v>321</v>
      </c>
      <c r="B59" s="629"/>
      <c r="C59" s="654" t="s">
        <v>307</v>
      </c>
      <c r="D59" s="654"/>
    </row>
    <row r="60" spans="1:4" ht="14.5" customHeight="1" x14ac:dyDescent="0.35">
      <c r="A60" s="140"/>
      <c r="B60" s="629"/>
      <c r="C60" s="663"/>
      <c r="D60" s="663"/>
    </row>
    <row r="61" spans="1:4" x14ac:dyDescent="0.35">
      <c r="A61" s="143"/>
      <c r="B61" s="629"/>
      <c r="C61" s="629" t="s">
        <v>308</v>
      </c>
      <c r="D61" s="629"/>
    </row>
    <row r="62" spans="1:4" x14ac:dyDescent="0.35">
      <c r="A62" s="143"/>
      <c r="B62" s="629"/>
      <c r="C62" s="654" t="s">
        <v>322</v>
      </c>
      <c r="D62" s="654"/>
    </row>
    <row r="63" spans="1:4" x14ac:dyDescent="0.35">
      <c r="A63" s="143"/>
      <c r="B63" s="629"/>
      <c r="C63" s="624" t="s">
        <v>310</v>
      </c>
      <c r="D63" s="625"/>
    </row>
    <row r="64" spans="1:4" x14ac:dyDescent="0.35">
      <c r="A64" s="143"/>
      <c r="B64" s="629"/>
      <c r="C64" s="624"/>
      <c r="D64" s="625"/>
    </row>
    <row r="65" spans="1:4" x14ac:dyDescent="0.35">
      <c r="A65" s="143"/>
      <c r="B65" s="629"/>
      <c r="C65" s="654" t="s">
        <v>322</v>
      </c>
      <c r="D65" s="654"/>
    </row>
    <row r="66" spans="1:4" ht="14.5" customHeight="1" x14ac:dyDescent="0.35">
      <c r="A66" s="143"/>
      <c r="B66" s="629"/>
      <c r="C66" s="624" t="s">
        <v>312</v>
      </c>
      <c r="D66" s="625"/>
    </row>
    <row r="67" spans="1:4" x14ac:dyDescent="0.35">
      <c r="A67" s="143"/>
      <c r="B67" s="629"/>
      <c r="C67" s="624"/>
      <c r="D67" s="625"/>
    </row>
    <row r="68" spans="1:4" x14ac:dyDescent="0.35">
      <c r="A68" s="144"/>
      <c r="B68" s="630"/>
      <c r="C68" s="652" t="s">
        <v>322</v>
      </c>
      <c r="D68" s="652"/>
    </row>
    <row r="69" spans="1:4" x14ac:dyDescent="0.35">
      <c r="A69" s="137" t="s">
        <v>323</v>
      </c>
      <c r="B69" s="628" t="s">
        <v>324</v>
      </c>
      <c r="C69" s="680" t="s">
        <v>307</v>
      </c>
      <c r="D69" s="681"/>
    </row>
    <row r="70" spans="1:4" x14ac:dyDescent="0.35">
      <c r="A70" s="138" t="s">
        <v>325</v>
      </c>
      <c r="B70" s="629"/>
      <c r="C70" s="186"/>
      <c r="D70" s="187"/>
    </row>
    <row r="71" spans="1:4" ht="14.5" customHeight="1" x14ac:dyDescent="0.35">
      <c r="A71" s="153" t="s">
        <v>326</v>
      </c>
      <c r="B71" s="629"/>
      <c r="C71" s="629" t="s">
        <v>308</v>
      </c>
      <c r="D71" s="629"/>
    </row>
    <row r="72" spans="1:4" ht="14.5" customHeight="1" x14ac:dyDescent="0.35">
      <c r="A72" s="140"/>
      <c r="B72" s="629"/>
      <c r="C72" s="668" t="s">
        <v>327</v>
      </c>
      <c r="D72" s="669"/>
    </row>
    <row r="73" spans="1:4" x14ac:dyDescent="0.35">
      <c r="A73" s="143"/>
      <c r="B73" s="629"/>
      <c r="C73" s="668" t="s">
        <v>310</v>
      </c>
      <c r="D73" s="669"/>
    </row>
    <row r="74" spans="1:4" x14ac:dyDescent="0.35">
      <c r="A74" s="143"/>
      <c r="B74" s="629"/>
      <c r="C74" s="682"/>
      <c r="D74" s="683"/>
    </row>
    <row r="75" spans="1:4" x14ac:dyDescent="0.35">
      <c r="A75" s="143"/>
      <c r="B75" s="629"/>
      <c r="C75" s="668" t="s">
        <v>312</v>
      </c>
      <c r="D75" s="669"/>
    </row>
    <row r="76" spans="1:4" x14ac:dyDescent="0.35">
      <c r="A76" s="143"/>
      <c r="B76" s="629"/>
      <c r="C76" s="668" t="s">
        <v>328</v>
      </c>
      <c r="D76" s="669"/>
    </row>
    <row r="77" spans="1:4" x14ac:dyDescent="0.35">
      <c r="A77" s="143"/>
      <c r="B77" s="629"/>
      <c r="C77" s="668" t="s">
        <v>329</v>
      </c>
      <c r="D77" s="669"/>
    </row>
    <row r="78" spans="1:4" x14ac:dyDescent="0.35">
      <c r="A78" s="143"/>
      <c r="B78" s="629"/>
      <c r="C78" s="668" t="s">
        <v>330</v>
      </c>
      <c r="D78" s="669"/>
    </row>
    <row r="79" spans="1:4" x14ac:dyDescent="0.35">
      <c r="A79" s="143"/>
      <c r="B79" s="629"/>
      <c r="C79" s="622" t="s">
        <v>331</v>
      </c>
      <c r="D79" s="623"/>
    </row>
    <row r="80" spans="1:4" x14ac:dyDescent="0.35">
      <c r="A80" s="144"/>
      <c r="B80" s="630"/>
      <c r="C80" s="626"/>
      <c r="D80" s="627"/>
    </row>
    <row r="81" spans="1:4" ht="51" customHeight="1" x14ac:dyDescent="0.35">
      <c r="A81" s="162" t="s">
        <v>332</v>
      </c>
      <c r="B81" s="670" t="s">
        <v>333</v>
      </c>
      <c r="C81" s="680" t="s">
        <v>307</v>
      </c>
      <c r="D81" s="681"/>
    </row>
    <row r="82" spans="1:4" x14ac:dyDescent="0.35">
      <c r="A82" s="138" t="s">
        <v>334</v>
      </c>
      <c r="B82" s="671"/>
      <c r="C82" s="177"/>
      <c r="D82" s="178"/>
    </row>
    <row r="83" spans="1:4" ht="14.5" customHeight="1" x14ac:dyDescent="0.35">
      <c r="A83" s="153" t="s">
        <v>326</v>
      </c>
      <c r="B83" s="671"/>
      <c r="C83" s="629" t="s">
        <v>308</v>
      </c>
      <c r="D83" s="629"/>
    </row>
    <row r="84" spans="1:4" ht="14.5" customHeight="1" x14ac:dyDescent="0.35">
      <c r="A84" s="140"/>
      <c r="B84" s="671"/>
      <c r="C84" s="688" t="s">
        <v>327</v>
      </c>
      <c r="D84" s="689"/>
    </row>
    <row r="85" spans="1:4" ht="14.5" customHeight="1" x14ac:dyDescent="0.35">
      <c r="A85" s="163"/>
      <c r="B85" s="671"/>
      <c r="C85" s="668" t="s">
        <v>310</v>
      </c>
      <c r="D85" s="669"/>
    </row>
    <row r="86" spans="1:4" x14ac:dyDescent="0.35">
      <c r="A86" s="163"/>
      <c r="B86" s="671"/>
      <c r="C86" s="191"/>
      <c r="D86" s="192"/>
    </row>
    <row r="87" spans="1:4" ht="14.5" customHeight="1" x14ac:dyDescent="0.35">
      <c r="A87" s="163"/>
      <c r="B87" s="671"/>
      <c r="C87" s="668" t="s">
        <v>312</v>
      </c>
      <c r="D87" s="669"/>
    </row>
    <row r="88" spans="1:4" x14ac:dyDescent="0.35">
      <c r="A88" s="163"/>
      <c r="B88" s="671"/>
      <c r="C88" s="668" t="s">
        <v>335</v>
      </c>
      <c r="D88" s="669"/>
    </row>
    <row r="89" spans="1:4" x14ac:dyDescent="0.35">
      <c r="A89" s="163"/>
      <c r="B89" s="671"/>
      <c r="C89" s="668" t="s">
        <v>329</v>
      </c>
      <c r="D89" s="669"/>
    </row>
    <row r="90" spans="1:4" x14ac:dyDescent="0.35">
      <c r="A90" s="163"/>
      <c r="B90" s="671"/>
      <c r="C90" s="668" t="s">
        <v>330</v>
      </c>
      <c r="D90" s="669"/>
    </row>
    <row r="91" spans="1:4" x14ac:dyDescent="0.35">
      <c r="A91" s="164"/>
      <c r="B91" s="672"/>
      <c r="C91" s="686" t="s">
        <v>336</v>
      </c>
      <c r="D91" s="687"/>
    </row>
    <row r="92" spans="1:4" ht="42" customHeight="1" x14ac:dyDescent="0.35">
      <c r="A92" s="137" t="s">
        <v>337</v>
      </c>
      <c r="B92" s="665" t="s">
        <v>338</v>
      </c>
      <c r="C92" s="680" t="s">
        <v>307</v>
      </c>
      <c r="D92" s="681"/>
    </row>
    <row r="93" spans="1:4" x14ac:dyDescent="0.35">
      <c r="A93" s="165"/>
      <c r="B93" s="625"/>
      <c r="C93" s="179"/>
      <c r="D93" s="180"/>
    </row>
    <row r="94" spans="1:4" ht="14.5" customHeight="1" x14ac:dyDescent="0.35">
      <c r="A94" s="138" t="s">
        <v>339</v>
      </c>
      <c r="B94" s="625"/>
      <c r="C94" s="629" t="s">
        <v>308</v>
      </c>
      <c r="D94" s="629"/>
    </row>
    <row r="95" spans="1:4" ht="14.5" customHeight="1" x14ac:dyDescent="0.35">
      <c r="A95" s="140"/>
      <c r="B95" s="625"/>
      <c r="C95" s="179"/>
      <c r="D95" s="180"/>
    </row>
    <row r="96" spans="1:4" x14ac:dyDescent="0.35">
      <c r="A96" s="143"/>
      <c r="B96" s="625"/>
      <c r="C96" s="668" t="s">
        <v>327</v>
      </c>
      <c r="D96" s="669"/>
    </row>
    <row r="97" spans="1:4" x14ac:dyDescent="0.35">
      <c r="A97" s="143"/>
      <c r="B97" s="625"/>
      <c r="C97" s="179"/>
      <c r="D97" s="180"/>
    </row>
    <row r="98" spans="1:4" ht="14.5" customHeight="1" x14ac:dyDescent="0.35">
      <c r="A98" s="143"/>
      <c r="B98" s="625"/>
      <c r="C98" s="624" t="s">
        <v>310</v>
      </c>
      <c r="D98" s="625"/>
    </row>
    <row r="99" spans="1:4" x14ac:dyDescent="0.35">
      <c r="A99" s="143"/>
      <c r="B99" s="625"/>
      <c r="C99" s="181"/>
      <c r="D99" s="182"/>
    </row>
    <row r="100" spans="1:4" ht="14.5" customHeight="1" x14ac:dyDescent="0.35">
      <c r="A100" s="143"/>
      <c r="B100" s="625"/>
      <c r="C100" s="624" t="s">
        <v>312</v>
      </c>
      <c r="D100" s="625"/>
    </row>
    <row r="101" spans="1:4" ht="15.5" x14ac:dyDescent="0.35">
      <c r="A101" s="144"/>
      <c r="B101" s="673"/>
      <c r="C101" s="657" t="s">
        <v>336</v>
      </c>
      <c r="D101" s="658"/>
    </row>
    <row r="102" spans="1:4" ht="14.5" customHeight="1" x14ac:dyDescent="0.35">
      <c r="A102" s="162" t="s">
        <v>340</v>
      </c>
      <c r="B102" s="631" t="s">
        <v>143</v>
      </c>
      <c r="C102" s="175"/>
      <c r="D102" s="176"/>
    </row>
    <row r="103" spans="1:4" ht="14.5" customHeight="1" x14ac:dyDescent="0.35">
      <c r="A103" s="140"/>
      <c r="B103" s="632"/>
      <c r="C103" s="622" t="s">
        <v>341</v>
      </c>
      <c r="D103" s="623"/>
    </row>
    <row r="104" spans="1:4" x14ac:dyDescent="0.35">
      <c r="A104" s="185"/>
      <c r="B104" s="632"/>
      <c r="C104" s="622"/>
      <c r="D104" s="623"/>
    </row>
    <row r="105" spans="1:4" ht="56" x14ac:dyDescent="0.35">
      <c r="A105" s="184"/>
      <c r="B105" s="183" t="s">
        <v>342</v>
      </c>
      <c r="C105" s="668" t="s">
        <v>343</v>
      </c>
      <c r="D105" s="678"/>
    </row>
    <row r="106" spans="1:4" ht="14.5" customHeight="1" x14ac:dyDescent="0.35">
      <c r="A106" s="162" t="s">
        <v>344</v>
      </c>
      <c r="B106" s="631" t="s">
        <v>156</v>
      </c>
      <c r="C106" s="679" t="s">
        <v>345</v>
      </c>
      <c r="D106" s="679"/>
    </row>
    <row r="107" spans="1:4" ht="44.5" customHeight="1" x14ac:dyDescent="0.35">
      <c r="A107" s="140"/>
      <c r="B107" s="632"/>
      <c r="C107" s="674" t="s">
        <v>327</v>
      </c>
      <c r="D107" s="674"/>
    </row>
    <row r="108" spans="1:4" ht="56" x14ac:dyDescent="0.35">
      <c r="A108" s="184"/>
      <c r="B108" s="183" t="s">
        <v>342</v>
      </c>
      <c r="C108" s="675"/>
      <c r="D108" s="675"/>
    </row>
    <row r="109" spans="1:4" x14ac:dyDescent="0.35">
      <c r="A109" s="137" t="s">
        <v>346</v>
      </c>
      <c r="B109" s="628" t="s">
        <v>347</v>
      </c>
      <c r="C109" s="676"/>
      <c r="D109" s="677"/>
    </row>
    <row r="110" spans="1:4" x14ac:dyDescent="0.35">
      <c r="A110" s="165"/>
      <c r="B110" s="629"/>
      <c r="C110" s="629" t="s">
        <v>308</v>
      </c>
      <c r="D110" s="629"/>
    </row>
    <row r="111" spans="1:4" x14ac:dyDescent="0.35">
      <c r="A111" s="138" t="s">
        <v>348</v>
      </c>
      <c r="B111" s="629"/>
      <c r="C111" s="668" t="s">
        <v>327</v>
      </c>
      <c r="D111" s="669"/>
    </row>
    <row r="112" spans="1:4" x14ac:dyDescent="0.35">
      <c r="A112" s="188"/>
      <c r="B112" s="629"/>
      <c r="C112" s="622" t="s">
        <v>349</v>
      </c>
      <c r="D112" s="623"/>
    </row>
    <row r="113" spans="1:4" ht="14.5" customHeight="1" x14ac:dyDescent="0.35">
      <c r="A113" s="140"/>
      <c r="B113" s="629"/>
      <c r="C113" s="624" t="s">
        <v>310</v>
      </c>
      <c r="D113" s="625"/>
    </row>
    <row r="114" spans="1:4" ht="14.5" customHeight="1" x14ac:dyDescent="0.35">
      <c r="A114" s="143"/>
      <c r="B114" s="629"/>
      <c r="C114" s="624" t="s">
        <v>312</v>
      </c>
      <c r="D114" s="625"/>
    </row>
    <row r="115" spans="1:4" x14ac:dyDescent="0.35">
      <c r="A115" s="144"/>
      <c r="B115" s="630"/>
      <c r="C115" s="626" t="s">
        <v>350</v>
      </c>
      <c r="D115" s="627"/>
    </row>
    <row r="116" spans="1:4" ht="28.5" x14ac:dyDescent="0.35">
      <c r="A116" s="649" t="s">
        <v>351</v>
      </c>
      <c r="B116" s="650"/>
      <c r="C116" s="650"/>
      <c r="D116" s="651"/>
    </row>
    <row r="117" spans="1:4" x14ac:dyDescent="0.35">
      <c r="A117" s="157" t="s">
        <v>352</v>
      </c>
      <c r="B117" s="157" t="s">
        <v>2</v>
      </c>
      <c r="C117" s="684" t="s">
        <v>353</v>
      </c>
      <c r="D117" s="685"/>
    </row>
    <row r="118" spans="1:4" ht="45.65" customHeight="1" x14ac:dyDescent="0.35">
      <c r="A118" s="273" t="s">
        <v>80</v>
      </c>
      <c r="B118" s="273" t="s">
        <v>354</v>
      </c>
      <c r="C118" s="611" t="s">
        <v>1052</v>
      </c>
      <c r="D118" s="611"/>
    </row>
    <row r="119" spans="1:4" ht="47.5" customHeight="1" x14ac:dyDescent="0.35">
      <c r="A119" s="274" t="s">
        <v>952</v>
      </c>
      <c r="B119" s="275" t="s">
        <v>956</v>
      </c>
      <c r="C119" s="611"/>
      <c r="D119" s="611"/>
    </row>
    <row r="120" spans="1:4" ht="28.5" x14ac:dyDescent="0.35">
      <c r="A120" s="636" t="s">
        <v>355</v>
      </c>
      <c r="B120" s="637"/>
      <c r="C120" s="637"/>
      <c r="D120" s="637"/>
    </row>
    <row r="121" spans="1:4" x14ac:dyDescent="0.35">
      <c r="A121" s="595" t="s">
        <v>246</v>
      </c>
      <c r="B121" s="595" t="s">
        <v>247</v>
      </c>
      <c r="C121" s="633" t="s">
        <v>356</v>
      </c>
      <c r="D121" s="633"/>
    </row>
    <row r="122" spans="1:4" x14ac:dyDescent="0.35">
      <c r="A122" s="595"/>
      <c r="B122" s="595"/>
      <c r="C122" s="634" t="s">
        <v>357</v>
      </c>
      <c r="D122" s="634"/>
    </row>
    <row r="123" spans="1:4" x14ac:dyDescent="0.35">
      <c r="A123" s="595"/>
      <c r="B123" s="595"/>
      <c r="C123" s="634" t="s">
        <v>358</v>
      </c>
      <c r="D123" s="634"/>
    </row>
    <row r="124" spans="1:4" ht="24.65" customHeight="1" x14ac:dyDescent="0.35">
      <c r="A124" s="596"/>
      <c r="B124" s="596"/>
      <c r="C124" s="635" t="s">
        <v>359</v>
      </c>
      <c r="D124" s="635"/>
    </row>
    <row r="125" spans="1:4" ht="52.5" customHeight="1" x14ac:dyDescent="0.35">
      <c r="A125" s="619" t="s">
        <v>360</v>
      </c>
      <c r="B125" s="619"/>
      <c r="C125" s="619"/>
      <c r="D125" s="619"/>
    </row>
    <row r="126" spans="1:4" x14ac:dyDescent="0.35">
      <c r="A126" s="620" t="s">
        <v>250</v>
      </c>
      <c r="B126" s="620"/>
      <c r="C126" s="620"/>
      <c r="D126" s="620"/>
    </row>
    <row r="127" spans="1:4" x14ac:dyDescent="0.35">
      <c r="A127" s="621" t="s">
        <v>251</v>
      </c>
      <c r="B127" s="621" t="s">
        <v>252</v>
      </c>
      <c r="C127" s="642" t="s">
        <v>361</v>
      </c>
      <c r="D127" s="643"/>
    </row>
    <row r="128" spans="1:4" ht="14.5" customHeight="1" x14ac:dyDescent="0.35">
      <c r="A128" s="621"/>
      <c r="B128" s="621"/>
      <c r="C128" s="695"/>
      <c r="D128" s="696"/>
    </row>
    <row r="129" spans="1:4" ht="14.5" customHeight="1" x14ac:dyDescent="0.35">
      <c r="A129" s="692" t="s">
        <v>254</v>
      </c>
      <c r="B129" s="692" t="s">
        <v>255</v>
      </c>
      <c r="C129" s="642" t="s">
        <v>362</v>
      </c>
      <c r="D129" s="643"/>
    </row>
    <row r="130" spans="1:4" x14ac:dyDescent="0.35">
      <c r="A130" s="693"/>
      <c r="B130" s="693"/>
      <c r="C130" s="638" t="s">
        <v>363</v>
      </c>
      <c r="D130" s="639"/>
    </row>
    <row r="131" spans="1:4" x14ac:dyDescent="0.35">
      <c r="A131" s="693"/>
      <c r="B131" s="693"/>
      <c r="C131" s="638" t="s">
        <v>364</v>
      </c>
      <c r="D131" s="639"/>
    </row>
    <row r="132" spans="1:4" x14ac:dyDescent="0.35">
      <c r="A132" s="693"/>
      <c r="B132" s="693"/>
      <c r="C132" s="638" t="s">
        <v>365</v>
      </c>
      <c r="D132" s="639"/>
    </row>
    <row r="133" spans="1:4" x14ac:dyDescent="0.35">
      <c r="A133" s="693"/>
      <c r="B133" s="693"/>
      <c r="C133" s="638" t="s">
        <v>366</v>
      </c>
      <c r="D133" s="639"/>
    </row>
    <row r="134" spans="1:4" x14ac:dyDescent="0.35">
      <c r="A134" s="693"/>
      <c r="B134" s="693"/>
      <c r="C134" s="638" t="s">
        <v>367</v>
      </c>
      <c r="D134" s="639"/>
    </row>
    <row r="135" spans="1:4" x14ac:dyDescent="0.35">
      <c r="A135" s="693"/>
      <c r="B135" s="693"/>
      <c r="C135" s="640" t="s">
        <v>368</v>
      </c>
      <c r="D135" s="641"/>
    </row>
    <row r="136" spans="1:4" x14ac:dyDescent="0.35">
      <c r="A136" s="694"/>
      <c r="B136" s="694"/>
      <c r="C136" s="697" t="s">
        <v>369</v>
      </c>
      <c r="D136" s="698"/>
    </row>
    <row r="137" spans="1:4" ht="14.5" customHeight="1" x14ac:dyDescent="0.35">
      <c r="A137" s="692" t="s">
        <v>256</v>
      </c>
      <c r="B137" s="692" t="s">
        <v>257</v>
      </c>
      <c r="C137" s="642" t="s">
        <v>370</v>
      </c>
      <c r="D137" s="643"/>
    </row>
    <row r="138" spans="1:4" x14ac:dyDescent="0.35">
      <c r="A138" s="693"/>
      <c r="B138" s="693"/>
      <c r="C138" s="638" t="s">
        <v>363</v>
      </c>
      <c r="D138" s="639"/>
    </row>
    <row r="139" spans="1:4" ht="14.5" customHeight="1" x14ac:dyDescent="0.35">
      <c r="A139" s="693"/>
      <c r="B139" s="693"/>
      <c r="C139" s="638" t="s">
        <v>371</v>
      </c>
      <c r="D139" s="639"/>
    </row>
    <row r="140" spans="1:4" x14ac:dyDescent="0.35">
      <c r="A140" s="693"/>
      <c r="B140" s="693"/>
      <c r="C140" s="638" t="s">
        <v>365</v>
      </c>
      <c r="D140" s="639"/>
    </row>
    <row r="141" spans="1:4" x14ac:dyDescent="0.35">
      <c r="A141" s="693"/>
      <c r="B141" s="693"/>
      <c r="C141" s="638" t="s">
        <v>366</v>
      </c>
      <c r="D141" s="639"/>
    </row>
    <row r="142" spans="1:4" x14ac:dyDescent="0.35">
      <c r="A142" s="693"/>
      <c r="B142" s="693"/>
      <c r="C142" s="638" t="s">
        <v>367</v>
      </c>
      <c r="D142" s="639"/>
    </row>
    <row r="143" spans="1:4" ht="14.5" customHeight="1" x14ac:dyDescent="0.35">
      <c r="A143" s="693"/>
      <c r="B143" s="693"/>
      <c r="C143" s="695" t="s">
        <v>368</v>
      </c>
      <c r="D143" s="696"/>
    </row>
    <row r="144" spans="1:4" ht="17.149999999999999" customHeight="1" x14ac:dyDescent="0.35">
      <c r="A144" s="694"/>
      <c r="B144" s="694"/>
      <c r="C144" s="690" t="s">
        <v>372</v>
      </c>
      <c r="D144" s="691"/>
    </row>
    <row r="145" spans="1:21" ht="58" customHeight="1" x14ac:dyDescent="0.35">
      <c r="A145" s="621" t="s">
        <v>258</v>
      </c>
      <c r="B145" s="621" t="s">
        <v>259</v>
      </c>
      <c r="C145" s="642" t="s">
        <v>748</v>
      </c>
      <c r="D145" s="643"/>
    </row>
    <row r="146" spans="1:21" ht="31.5" customHeight="1" x14ac:dyDescent="0.35">
      <c r="A146" s="621"/>
      <c r="B146" s="621"/>
      <c r="C146" s="695" t="s">
        <v>373</v>
      </c>
      <c r="D146" s="696"/>
    </row>
    <row r="147" spans="1:21" ht="42" x14ac:dyDescent="0.35">
      <c r="A147" s="194" t="s">
        <v>261</v>
      </c>
      <c r="B147" s="126" t="s">
        <v>262</v>
      </c>
      <c r="C147" s="690" t="s">
        <v>374</v>
      </c>
      <c r="D147" s="691"/>
    </row>
    <row r="148" spans="1:21" ht="42" x14ac:dyDescent="0.35">
      <c r="A148" s="194" t="s">
        <v>263</v>
      </c>
      <c r="B148" s="126" t="s">
        <v>264</v>
      </c>
      <c r="C148" s="690" t="s">
        <v>375</v>
      </c>
      <c r="D148" s="691"/>
    </row>
    <row r="149" spans="1:21" ht="28.5" x14ac:dyDescent="0.35">
      <c r="A149" s="646" t="s">
        <v>265</v>
      </c>
      <c r="B149" s="647"/>
      <c r="C149" s="647"/>
      <c r="D149" s="647"/>
    </row>
    <row r="150" spans="1:21" ht="53.15" customHeight="1" x14ac:dyDescent="0.35">
      <c r="A150" s="194" t="s">
        <v>266</v>
      </c>
      <c r="B150" s="126" t="s">
        <v>267</v>
      </c>
      <c r="C150" s="648" t="s">
        <v>376</v>
      </c>
      <c r="D150" s="648"/>
    </row>
    <row r="151" spans="1:21" ht="40" customHeight="1" x14ac:dyDescent="0.35">
      <c r="A151" s="613" t="s">
        <v>377</v>
      </c>
      <c r="B151" s="613"/>
      <c r="C151" s="613"/>
      <c r="D151" s="613"/>
      <c r="E151" s="166"/>
      <c r="F151" s="166"/>
      <c r="G151" s="166"/>
      <c r="H151"/>
      <c r="I151"/>
      <c r="J151"/>
      <c r="K151"/>
      <c r="L151"/>
      <c r="M151"/>
      <c r="N151"/>
      <c r="O151"/>
      <c r="P151"/>
      <c r="Q151"/>
      <c r="R151"/>
      <c r="S151"/>
      <c r="T151"/>
      <c r="U151"/>
    </row>
    <row r="152" spans="1:21" ht="24" customHeight="1" thickBot="1" x14ac:dyDescent="0.4">
      <c r="A152" s="614" t="s">
        <v>378</v>
      </c>
      <c r="B152" s="614"/>
      <c r="C152" s="614"/>
      <c r="D152" s="167"/>
      <c r="E152" s="167"/>
      <c r="F152"/>
      <c r="G152"/>
      <c r="H152"/>
      <c r="I152"/>
      <c r="J152"/>
    </row>
    <row r="153" spans="1:21" ht="15" thickBot="1" x14ac:dyDescent="0.4">
      <c r="A153" s="132" t="s">
        <v>280</v>
      </c>
      <c r="B153" s="161" t="s">
        <v>281</v>
      </c>
      <c r="C153" s="134" t="s">
        <v>379</v>
      </c>
      <c r="F153"/>
      <c r="G153"/>
      <c r="H153"/>
      <c r="I153"/>
      <c r="J153"/>
    </row>
    <row r="154" spans="1:21" ht="15" thickBot="1" x14ac:dyDescent="0.4">
      <c r="A154" s="132" t="s">
        <v>286</v>
      </c>
      <c r="B154" s="161" t="s">
        <v>287</v>
      </c>
      <c r="C154" s="134" t="s">
        <v>379</v>
      </c>
      <c r="F154"/>
      <c r="G154"/>
      <c r="H154"/>
      <c r="I154"/>
      <c r="J154"/>
    </row>
    <row r="155" spans="1:21" ht="15" thickBot="1" x14ac:dyDescent="0.4">
      <c r="A155" s="132" t="s">
        <v>292</v>
      </c>
      <c r="B155" s="161" t="s">
        <v>293</v>
      </c>
      <c r="C155" s="134" t="s">
        <v>380</v>
      </c>
      <c r="F155"/>
      <c r="G155"/>
      <c r="H155"/>
      <c r="I155"/>
      <c r="J155"/>
    </row>
    <row r="156" spans="1:21" ht="15" thickBot="1" x14ac:dyDescent="0.4">
      <c r="A156" s="132" t="s">
        <v>304</v>
      </c>
      <c r="B156" s="161" t="s">
        <v>110</v>
      </c>
      <c r="C156" s="134" t="s">
        <v>381</v>
      </c>
      <c r="F156"/>
      <c r="G156"/>
      <c r="H156"/>
      <c r="I156"/>
      <c r="J156"/>
    </row>
    <row r="157" spans="1:21" ht="28.5" thickBot="1" x14ac:dyDescent="0.4">
      <c r="A157" s="132" t="s">
        <v>314</v>
      </c>
      <c r="B157" s="161" t="s">
        <v>382</v>
      </c>
      <c r="C157" s="134" t="s">
        <v>383</v>
      </c>
      <c r="F157"/>
      <c r="G157"/>
      <c r="H157"/>
      <c r="I157"/>
      <c r="J157"/>
    </row>
    <row r="158" spans="1:21" ht="28.5" thickBot="1" x14ac:dyDescent="0.4">
      <c r="A158" s="132" t="s">
        <v>319</v>
      </c>
      <c r="B158" s="161" t="s">
        <v>384</v>
      </c>
      <c r="C158" s="134" t="s">
        <v>385</v>
      </c>
      <c r="F158"/>
      <c r="G158"/>
      <c r="H158"/>
      <c r="I158"/>
      <c r="J158"/>
    </row>
    <row r="159" spans="1:21" ht="42" x14ac:dyDescent="0.35">
      <c r="A159" s="132" t="s">
        <v>323</v>
      </c>
      <c r="B159" s="161" t="s">
        <v>386</v>
      </c>
      <c r="C159" s="134" t="s">
        <v>387</v>
      </c>
      <c r="F159"/>
      <c r="G159"/>
      <c r="H159"/>
      <c r="I159"/>
      <c r="J159"/>
    </row>
    <row r="160" spans="1:21" ht="42.5" thickBot="1" x14ac:dyDescent="0.4">
      <c r="A160" s="132" t="s">
        <v>388</v>
      </c>
      <c r="B160" s="161" t="s">
        <v>386</v>
      </c>
      <c r="C160" s="134" t="s">
        <v>389</v>
      </c>
      <c r="F160"/>
      <c r="G160"/>
      <c r="H160"/>
      <c r="I160"/>
      <c r="J160"/>
    </row>
    <row r="161" spans="1:13" ht="28.5" thickBot="1" x14ac:dyDescent="0.4">
      <c r="A161" s="132" t="s">
        <v>337</v>
      </c>
      <c r="B161" s="161" t="s">
        <v>390</v>
      </c>
      <c r="C161" s="134" t="s">
        <v>391</v>
      </c>
      <c r="F161"/>
      <c r="G161"/>
      <c r="H161"/>
      <c r="I161"/>
      <c r="J161"/>
    </row>
    <row r="162" spans="1:13" ht="42.5" thickBot="1" x14ac:dyDescent="0.4">
      <c r="A162" s="132" t="s">
        <v>340</v>
      </c>
      <c r="B162" s="161" t="s">
        <v>392</v>
      </c>
      <c r="C162" s="134"/>
      <c r="F162"/>
      <c r="G162"/>
      <c r="H162"/>
      <c r="I162"/>
      <c r="J162"/>
    </row>
    <row r="163" spans="1:13" ht="42.5" thickBot="1" x14ac:dyDescent="0.4">
      <c r="A163" s="132" t="s">
        <v>344</v>
      </c>
      <c r="B163" s="161" t="s">
        <v>393</v>
      </c>
      <c r="C163" s="134"/>
      <c r="F163"/>
      <c r="G163"/>
      <c r="H163"/>
      <c r="I163"/>
      <c r="J163"/>
    </row>
    <row r="164" spans="1:13" ht="15" thickBot="1" x14ac:dyDescent="0.4">
      <c r="A164" s="132" t="s">
        <v>346</v>
      </c>
      <c r="B164" s="161" t="s">
        <v>394</v>
      </c>
      <c r="C164" s="134" t="s">
        <v>395</v>
      </c>
      <c r="F164"/>
      <c r="G164"/>
      <c r="H164"/>
      <c r="I164"/>
      <c r="J164"/>
    </row>
    <row r="165" spans="1:13" ht="28.5" thickBot="1" x14ac:dyDescent="0.4">
      <c r="A165" s="133" t="s">
        <v>750</v>
      </c>
      <c r="B165" s="161" t="s">
        <v>98</v>
      </c>
      <c r="C165" s="174" t="s">
        <v>994</v>
      </c>
    </row>
    <row r="166" spans="1:13" ht="15" customHeight="1" thickBot="1" x14ac:dyDescent="0.4">
      <c r="A166" s="644" t="s">
        <v>396</v>
      </c>
      <c r="B166" s="644"/>
      <c r="C166" s="645"/>
      <c r="D166" s="167"/>
      <c r="E166" s="167"/>
      <c r="F166"/>
      <c r="G166"/>
      <c r="H166"/>
      <c r="I166"/>
      <c r="J166"/>
    </row>
    <row r="167" spans="1:13" ht="15" thickBot="1" x14ac:dyDescent="0.4">
      <c r="A167" s="132" t="s">
        <v>397</v>
      </c>
      <c r="B167" s="168" t="s">
        <v>398</v>
      </c>
      <c r="C167" s="134" t="s">
        <v>399</v>
      </c>
      <c r="F167"/>
      <c r="G167"/>
      <c r="H167"/>
      <c r="I167"/>
      <c r="J167"/>
    </row>
    <row r="168" spans="1:13" ht="37" customHeight="1" thickBot="1" x14ac:dyDescent="0.4">
      <c r="A168" s="132" t="s">
        <v>400</v>
      </c>
      <c r="B168" s="168" t="s">
        <v>401</v>
      </c>
      <c r="C168" s="134" t="s">
        <v>402</v>
      </c>
      <c r="F168"/>
      <c r="G168"/>
      <c r="H168"/>
      <c r="I168"/>
      <c r="J168"/>
    </row>
    <row r="169" spans="1:13" ht="15" customHeight="1" x14ac:dyDescent="0.35">
      <c r="A169" s="229"/>
      <c r="B169" s="230"/>
      <c r="C169" s="231"/>
      <c r="F169"/>
      <c r="G169"/>
      <c r="H169"/>
      <c r="I169"/>
      <c r="J169"/>
    </row>
    <row r="170" spans="1:13" s="130" customFormat="1" ht="38.15" customHeight="1" x14ac:dyDescent="0.3">
      <c r="B170" s="171"/>
      <c r="C170" s="171"/>
      <c r="D170" s="171"/>
      <c r="E170" s="171"/>
      <c r="F170" s="171"/>
      <c r="G170" s="171"/>
      <c r="H170" s="110"/>
      <c r="I170" s="110"/>
      <c r="J170" s="110"/>
      <c r="K170" s="110"/>
      <c r="L170" s="110"/>
      <c r="M170" s="110"/>
    </row>
    <row r="171" spans="1:13" s="130" customFormat="1" ht="54.75" customHeight="1" x14ac:dyDescent="0.3">
      <c r="B171" s="172"/>
      <c r="C171" s="172"/>
      <c r="D171" s="172"/>
      <c r="E171" s="172"/>
      <c r="F171" s="172"/>
      <c r="G171" s="172"/>
      <c r="H171" s="110"/>
      <c r="I171" s="110"/>
      <c r="J171" s="110"/>
      <c r="K171" s="110"/>
      <c r="L171" s="110"/>
      <c r="M171" s="110"/>
    </row>
    <row r="172" spans="1:13" s="130" customFormat="1" ht="36.75" customHeight="1" x14ac:dyDescent="0.3">
      <c r="B172" s="172"/>
      <c r="C172" s="172"/>
      <c r="D172" s="172"/>
      <c r="E172" s="172"/>
      <c r="F172" s="172"/>
      <c r="G172" s="172"/>
      <c r="H172" s="110"/>
      <c r="I172" s="110"/>
      <c r="J172" s="110"/>
      <c r="K172" s="110"/>
      <c r="L172" s="110"/>
      <c r="M172" s="110"/>
    </row>
    <row r="173" spans="1:13" s="130" customFormat="1" ht="20.5" customHeight="1" x14ac:dyDescent="0.3">
      <c r="B173" s="173"/>
      <c r="C173" s="173"/>
      <c r="D173" s="173"/>
      <c r="E173" s="173"/>
      <c r="F173" s="173"/>
      <c r="G173" s="173"/>
      <c r="H173" s="110"/>
      <c r="I173" s="110"/>
      <c r="J173" s="110"/>
      <c r="K173" s="110"/>
      <c r="L173" s="110"/>
      <c r="M173" s="110"/>
    </row>
    <row r="174" spans="1:13" s="130" customFormat="1" ht="49.5" customHeight="1" x14ac:dyDescent="0.3">
      <c r="B174" s="173"/>
      <c r="C174" s="173"/>
      <c r="D174" s="173"/>
      <c r="E174" s="173"/>
      <c r="F174" s="173"/>
      <c r="G174" s="173"/>
      <c r="H174" s="110"/>
      <c r="I174" s="110"/>
      <c r="J174" s="110"/>
      <c r="K174" s="110"/>
      <c r="L174" s="110"/>
      <c r="M174" s="110"/>
    </row>
    <row r="175" spans="1:13" s="131" customFormat="1" ht="25" customHeight="1" x14ac:dyDescent="0.3">
      <c r="B175" s="169"/>
      <c r="C175" s="169"/>
      <c r="D175" s="169"/>
      <c r="E175" s="169"/>
      <c r="F175" s="169"/>
      <c r="G175" s="169"/>
      <c r="H175" s="156"/>
      <c r="I175" s="156"/>
      <c r="J175" s="156"/>
      <c r="K175" s="156"/>
      <c r="L175" s="156"/>
      <c r="M175" s="111"/>
    </row>
    <row r="176" spans="1:13" s="131" customFormat="1" ht="38.25" customHeight="1" x14ac:dyDescent="0.3">
      <c r="B176" s="169"/>
      <c r="C176" s="169"/>
      <c r="D176" s="169"/>
      <c r="E176" s="169"/>
      <c r="F176" s="169"/>
      <c r="G176" s="169"/>
      <c r="H176" s="156"/>
      <c r="I176" s="156"/>
      <c r="J176" s="156"/>
      <c r="K176" s="156"/>
      <c r="L176" s="156"/>
      <c r="M176" s="111"/>
    </row>
    <row r="177" spans="2:13" s="131" customFormat="1" ht="17.149999999999999" customHeight="1" x14ac:dyDescent="0.3">
      <c r="B177" s="170"/>
      <c r="C177" s="170"/>
      <c r="D177" s="170"/>
      <c r="E177" s="170"/>
      <c r="F177" s="170"/>
      <c r="G177" s="170"/>
      <c r="H177" s="156"/>
      <c r="I177" s="156"/>
      <c r="J177" s="156"/>
      <c r="K177" s="156"/>
      <c r="L177" s="156"/>
      <c r="M177" s="111"/>
    </row>
    <row r="178" spans="2:13" s="131" customFormat="1" ht="18.649999999999999" customHeight="1" x14ac:dyDescent="0.3">
      <c r="B178" s="170"/>
      <c r="C178" s="170"/>
      <c r="D178" s="170"/>
      <c r="E178" s="170"/>
      <c r="F178" s="170"/>
      <c r="G178" s="170"/>
      <c r="H178" s="156"/>
      <c r="I178" s="156"/>
      <c r="J178" s="156"/>
      <c r="K178" s="156"/>
      <c r="L178" s="156"/>
      <c r="M178" s="111"/>
    </row>
  </sheetData>
  <sheetProtection algorithmName="SHA-512" hashValue="v0BdQNxoBV0+Udh8rEdXcpuUet3ZBOFTU8/SYk3CMO+c7XrVM5iFrRQu8AYK2DunA+RNaoiYZwUDzhXZ+SnuTQ==" saltValue="jGOH5miPEpFRQvCHBUtHPw==" spinCount="100000" sheet="1" sort="0" autoFilter="0"/>
  <mergeCells count="150">
    <mergeCell ref="C60:D60"/>
    <mergeCell ref="C68:D68"/>
    <mergeCell ref="C144:D144"/>
    <mergeCell ref="B137:B144"/>
    <mergeCell ref="A137:A144"/>
    <mergeCell ref="C127:D128"/>
    <mergeCell ref="C147:D147"/>
    <mergeCell ref="C148:D148"/>
    <mergeCell ref="C145:D145"/>
    <mergeCell ref="C146:D146"/>
    <mergeCell ref="C136:D136"/>
    <mergeCell ref="B129:B136"/>
    <mergeCell ref="A129:A136"/>
    <mergeCell ref="C137:D137"/>
    <mergeCell ref="C138:D138"/>
    <mergeCell ref="C139:D139"/>
    <mergeCell ref="C140:D140"/>
    <mergeCell ref="C141:D141"/>
    <mergeCell ref="C142:D142"/>
    <mergeCell ref="C131:D131"/>
    <mergeCell ref="C132:D132"/>
    <mergeCell ref="C143:D143"/>
    <mergeCell ref="C78:D78"/>
    <mergeCell ref="C79:D80"/>
    <mergeCell ref="C83:D83"/>
    <mergeCell ref="C84:D84"/>
    <mergeCell ref="C85:D85"/>
    <mergeCell ref="C87:D87"/>
    <mergeCell ref="C61:D61"/>
    <mergeCell ref="C62:D62"/>
    <mergeCell ref="C63:D64"/>
    <mergeCell ref="C65:D65"/>
    <mergeCell ref="C66:D67"/>
    <mergeCell ref="C69:D69"/>
    <mergeCell ref="C117:D117"/>
    <mergeCell ref="A116:D116"/>
    <mergeCell ref="C94:D94"/>
    <mergeCell ref="C96:D96"/>
    <mergeCell ref="C98:D98"/>
    <mergeCell ref="C100:D100"/>
    <mergeCell ref="C101:D101"/>
    <mergeCell ref="C90:D90"/>
    <mergeCell ref="C91:D91"/>
    <mergeCell ref="C92:D92"/>
    <mergeCell ref="C88:D88"/>
    <mergeCell ref="C89:D89"/>
    <mergeCell ref="B58:B68"/>
    <mergeCell ref="B69:B80"/>
    <mergeCell ref="B81:B91"/>
    <mergeCell ref="B92:B101"/>
    <mergeCell ref="C107:D108"/>
    <mergeCell ref="C109:D109"/>
    <mergeCell ref="C111:D111"/>
    <mergeCell ref="B106:B107"/>
    <mergeCell ref="C103:D104"/>
    <mergeCell ref="C105:D105"/>
    <mergeCell ref="C110:D110"/>
    <mergeCell ref="C58:D58"/>
    <mergeCell ref="C106:D106"/>
    <mergeCell ref="C59:D59"/>
    <mergeCell ref="C81:D81"/>
    <mergeCell ref="C71:D71"/>
    <mergeCell ref="C72:D72"/>
    <mergeCell ref="C73:D73"/>
    <mergeCell ref="C74:D74"/>
    <mergeCell ref="C75:D75"/>
    <mergeCell ref="C76:D76"/>
    <mergeCell ref="C77:D77"/>
    <mergeCell ref="C17:D17"/>
    <mergeCell ref="C27:D27"/>
    <mergeCell ref="C15:D15"/>
    <mergeCell ref="C19:D19"/>
    <mergeCell ref="C20:D21"/>
    <mergeCell ref="C22:D22"/>
    <mergeCell ref="C23:D23"/>
    <mergeCell ref="C18:D18"/>
    <mergeCell ref="C16:D16"/>
    <mergeCell ref="C25:D25"/>
    <mergeCell ref="C28:D28"/>
    <mergeCell ref="C51:D52"/>
    <mergeCell ref="C53:D53"/>
    <mergeCell ref="C49:D49"/>
    <mergeCell ref="C50:D50"/>
    <mergeCell ref="C38:D38"/>
    <mergeCell ref="C39:D40"/>
    <mergeCell ref="C41:D41"/>
    <mergeCell ref="C42:D43"/>
    <mergeCell ref="C44:D44"/>
    <mergeCell ref="C45:D45"/>
    <mergeCell ref="C46:D47"/>
    <mergeCell ref="A166:C166"/>
    <mergeCell ref="A149:D149"/>
    <mergeCell ref="C150:D150"/>
    <mergeCell ref="B14:B16"/>
    <mergeCell ref="A13:D13"/>
    <mergeCell ref="A2:D2"/>
    <mergeCell ref="A3:D3"/>
    <mergeCell ref="A4:D4"/>
    <mergeCell ref="B17:B24"/>
    <mergeCell ref="B25:B35"/>
    <mergeCell ref="B36:B48"/>
    <mergeCell ref="B49:B57"/>
    <mergeCell ref="C14:D14"/>
    <mergeCell ref="C48:D48"/>
    <mergeCell ref="C36:D36"/>
    <mergeCell ref="C37:D37"/>
    <mergeCell ref="C29:D29"/>
    <mergeCell ref="C30:D30"/>
    <mergeCell ref="C32:D32"/>
    <mergeCell ref="C33:D35"/>
    <mergeCell ref="C26:D26"/>
    <mergeCell ref="C31:D31"/>
    <mergeCell ref="C55:D56"/>
    <mergeCell ref="C57:D57"/>
    <mergeCell ref="C121:D121"/>
    <mergeCell ref="C122:D122"/>
    <mergeCell ref="C123:D123"/>
    <mergeCell ref="C124:D124"/>
    <mergeCell ref="A121:A124"/>
    <mergeCell ref="B121:B124"/>
    <mergeCell ref="A120:D120"/>
    <mergeCell ref="C133:D133"/>
    <mergeCell ref="C135:D135"/>
    <mergeCell ref="C134:D134"/>
    <mergeCell ref="C129:D129"/>
    <mergeCell ref="C130:D130"/>
    <mergeCell ref="C118:D119"/>
    <mergeCell ref="A1:D1"/>
    <mergeCell ref="A151:D151"/>
    <mergeCell ref="A152:C152"/>
    <mergeCell ref="A5:D5"/>
    <mergeCell ref="A6:D6"/>
    <mergeCell ref="A7:D7"/>
    <mergeCell ref="A8:D8"/>
    <mergeCell ref="A9:D9"/>
    <mergeCell ref="A10:D10"/>
    <mergeCell ref="A11:D11"/>
    <mergeCell ref="A12:D12"/>
    <mergeCell ref="A125:D125"/>
    <mergeCell ref="A126:D126"/>
    <mergeCell ref="A145:A146"/>
    <mergeCell ref="B145:B146"/>
    <mergeCell ref="A127:A128"/>
    <mergeCell ref="B127:B128"/>
    <mergeCell ref="C112:D112"/>
    <mergeCell ref="C113:D113"/>
    <mergeCell ref="C114:D114"/>
    <mergeCell ref="C115:D115"/>
    <mergeCell ref="B109:B115"/>
    <mergeCell ref="B102:B104"/>
  </mergeCells>
  <hyperlinks>
    <hyperlink ref="A11" r:id="rId1" location="seqnum96.124" display="15 45 C.F.R. 96 App. A(2)., 45 C.F.R. 96.124(e)(5)" xr:uid="{55A23A13-DBA5-4463-B953-67C6B3578BBA}"/>
    <hyperlink ref="A176:E176" r:id="rId2" display="14 Supplemental Pregnant and Parenting Women (PPW) services are only available to agency sites with approved DMC Perinatal Designation on the DMC Certification. To be reimbursed, delivered services must comply with the detailed HCPCS standards outlined in the Provider Manual. This includes compliance with the most recent version of the Perinatal Practice Guidelines. " xr:uid="{60266B43-F488-4EBD-AE1C-66C7BEE2A1FB}"/>
    <hyperlink ref="A12" r:id="rId3" display="16 California Department of Education and CalWORKs Program" xr:uid="{DA521556-7FC3-475A-A7FF-3D7D7FBFB42D}"/>
    <hyperlink ref="A175:E175" r:id="rId4" display="13 Recovery Bridge Housing participants must be concurrently enrolled in outpatient (ASAM 1.0), intensive outpatient (ASAM 2.1), opioid treatment programs (ASAM 1-OTP) or ambulatory withdrawal management (ASAM 1-WM) services." xr:uid="{9F5D10B0-8D53-496A-96E9-58713C13EC9E}"/>
  </hyperlinks>
  <pageMargins left="0.25" right="0.25" top="0.75" bottom="0.75" header="0.3" footer="0.3"/>
  <pageSetup scale="70" fitToHeight="0"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078AA-761D-4415-B38C-624E671B7CB4}">
  <sheetPr>
    <pageSetUpPr fitToPage="1"/>
  </sheetPr>
  <dimension ref="A1:J74"/>
  <sheetViews>
    <sheetView zoomScaleNormal="100" workbookViewId="0">
      <selection activeCell="C51" sqref="C51"/>
    </sheetView>
  </sheetViews>
  <sheetFormatPr defaultColWidth="25.54296875" defaultRowHeight="14.5" x14ac:dyDescent="0.35"/>
  <cols>
    <col min="1" max="1" width="25.54296875" style="27"/>
    <col min="2" max="2" width="25.54296875" style="2"/>
    <col min="3" max="3" width="19.453125" style="27" customWidth="1"/>
    <col min="4" max="4" width="25.54296875" style="2"/>
    <col min="5" max="5" width="18.54296875" style="2" customWidth="1"/>
    <col min="6" max="6" width="36.54296875" style="2" customWidth="1"/>
    <col min="7" max="7" width="25.54296875" style="2"/>
    <col min="8" max="8" width="21.26953125" style="2" customWidth="1"/>
    <col min="9" max="9" width="25.54296875" style="24"/>
    <col min="10" max="16384" width="25.54296875" style="2"/>
  </cols>
  <sheetData>
    <row r="1" spans="1:10" ht="29" thickBot="1" x14ac:dyDescent="0.7">
      <c r="A1" s="489" t="s">
        <v>403</v>
      </c>
      <c r="B1" s="489"/>
      <c r="C1" s="489"/>
      <c r="D1" s="489"/>
      <c r="E1" s="489"/>
      <c r="F1" s="489"/>
      <c r="G1" s="489"/>
      <c r="H1" s="489"/>
      <c r="I1" s="489"/>
      <c r="J1" s="489"/>
    </row>
    <row r="2" spans="1:10" s="24" customFormat="1" ht="50" x14ac:dyDescent="0.35">
      <c r="A2" s="26" t="s">
        <v>1</v>
      </c>
      <c r="B2" s="32" t="s">
        <v>2</v>
      </c>
      <c r="C2" s="32" t="s">
        <v>3</v>
      </c>
      <c r="D2" s="31" t="s">
        <v>404</v>
      </c>
      <c r="E2" s="31" t="s">
        <v>405</v>
      </c>
      <c r="F2" s="31" t="s">
        <v>406</v>
      </c>
      <c r="G2" s="31" t="s">
        <v>407</v>
      </c>
      <c r="H2" s="31" t="s">
        <v>408</v>
      </c>
      <c r="I2" s="31" t="s">
        <v>409</v>
      </c>
      <c r="J2" s="36" t="s">
        <v>410</v>
      </c>
    </row>
    <row r="3" spans="1:10" ht="145.5" thickBot="1" x14ac:dyDescent="0.4">
      <c r="A3" s="27" t="s">
        <v>830</v>
      </c>
      <c r="B3" s="233" t="s">
        <v>831</v>
      </c>
      <c r="C3" s="232" t="s">
        <v>832</v>
      </c>
      <c r="D3" s="21" t="s">
        <v>941</v>
      </c>
      <c r="E3" s="234" t="s">
        <v>411</v>
      </c>
      <c r="F3" s="233" t="s">
        <v>417</v>
      </c>
      <c r="G3" s="233" t="s">
        <v>417</v>
      </c>
      <c r="H3" s="233" t="s">
        <v>425</v>
      </c>
      <c r="I3" s="235">
        <v>96</v>
      </c>
      <c r="J3" s="236" t="s">
        <v>833</v>
      </c>
    </row>
    <row r="4" spans="1:10" ht="145.5" thickBot="1" x14ac:dyDescent="0.4">
      <c r="A4" s="27" t="s">
        <v>20</v>
      </c>
      <c r="B4" s="23" t="s">
        <v>48</v>
      </c>
      <c r="C4" s="29" t="s">
        <v>49</v>
      </c>
      <c r="D4" s="21" t="s">
        <v>941</v>
      </c>
      <c r="E4" s="21" t="s">
        <v>494</v>
      </c>
      <c r="F4" s="23" t="s">
        <v>417</v>
      </c>
      <c r="G4" s="23" t="s">
        <v>417</v>
      </c>
      <c r="H4" s="23" t="s">
        <v>425</v>
      </c>
      <c r="I4" s="29">
        <v>96</v>
      </c>
      <c r="J4" s="33" t="s">
        <v>797</v>
      </c>
    </row>
    <row r="5" spans="1:10" ht="145.5" thickBot="1" x14ac:dyDescent="0.4">
      <c r="A5" s="27" t="s">
        <v>10</v>
      </c>
      <c r="B5" s="25" t="s">
        <v>11</v>
      </c>
      <c r="C5" s="28">
        <v>90785</v>
      </c>
      <c r="D5" s="21" t="s">
        <v>942</v>
      </c>
      <c r="E5" s="21" t="s">
        <v>411</v>
      </c>
      <c r="F5" s="287" t="s">
        <v>943</v>
      </c>
      <c r="G5" s="25" t="s">
        <v>412</v>
      </c>
      <c r="H5" s="25" t="s">
        <v>413</v>
      </c>
      <c r="I5" s="28" t="s">
        <v>414</v>
      </c>
      <c r="J5" s="33" t="s">
        <v>798</v>
      </c>
    </row>
    <row r="6" spans="1:10" ht="145.5" thickBot="1" x14ac:dyDescent="0.4">
      <c r="A6" s="27" t="s">
        <v>13</v>
      </c>
      <c r="B6" s="20" t="s">
        <v>14</v>
      </c>
      <c r="C6" s="29">
        <v>90791</v>
      </c>
      <c r="D6" s="21" t="s">
        <v>927</v>
      </c>
      <c r="E6" s="21" t="s">
        <v>415</v>
      </c>
      <c r="F6" s="21" t="s">
        <v>416</v>
      </c>
      <c r="G6" s="23" t="s">
        <v>417</v>
      </c>
      <c r="H6" s="23" t="s">
        <v>413</v>
      </c>
      <c r="I6" s="29">
        <v>1</v>
      </c>
      <c r="J6" s="33" t="s">
        <v>799</v>
      </c>
    </row>
    <row r="7" spans="1:10" ht="145.5" thickBot="1" x14ac:dyDescent="0.4">
      <c r="A7" s="27" t="s">
        <v>13</v>
      </c>
      <c r="B7" s="20" t="s">
        <v>15</v>
      </c>
      <c r="C7" s="29">
        <v>90792</v>
      </c>
      <c r="D7" s="21" t="s">
        <v>928</v>
      </c>
      <c r="E7" s="21" t="s">
        <v>418</v>
      </c>
      <c r="F7" s="21" t="s">
        <v>419</v>
      </c>
      <c r="G7" s="23" t="s">
        <v>417</v>
      </c>
      <c r="H7" s="23" t="s">
        <v>413</v>
      </c>
      <c r="I7" s="29">
        <v>1</v>
      </c>
      <c r="J7" s="33" t="s">
        <v>800</v>
      </c>
    </row>
    <row r="8" spans="1:10" ht="102" thickBot="1" x14ac:dyDescent="0.4">
      <c r="A8" s="27" t="s">
        <v>16</v>
      </c>
      <c r="B8" s="20" t="s">
        <v>999</v>
      </c>
      <c r="C8" s="29">
        <v>90846</v>
      </c>
      <c r="D8" s="21" t="s">
        <v>945</v>
      </c>
      <c r="E8" s="21" t="s">
        <v>411</v>
      </c>
      <c r="F8" s="21" t="s">
        <v>420</v>
      </c>
      <c r="G8" s="23" t="s">
        <v>417</v>
      </c>
      <c r="H8" s="23" t="s">
        <v>413</v>
      </c>
      <c r="I8" s="29">
        <v>1</v>
      </c>
      <c r="J8" s="33" t="s">
        <v>801</v>
      </c>
    </row>
    <row r="9" spans="1:10" ht="102" thickBot="1" x14ac:dyDescent="0.4">
      <c r="A9" s="27" t="s">
        <v>16</v>
      </c>
      <c r="B9" s="20" t="s">
        <v>1000</v>
      </c>
      <c r="C9" s="29">
        <v>90847</v>
      </c>
      <c r="D9" s="21" t="s">
        <v>945</v>
      </c>
      <c r="E9" s="21" t="s">
        <v>411</v>
      </c>
      <c r="F9" s="21" t="s">
        <v>421</v>
      </c>
      <c r="G9" s="23" t="s">
        <v>417</v>
      </c>
      <c r="H9" s="23" t="s">
        <v>413</v>
      </c>
      <c r="I9" s="29">
        <v>1</v>
      </c>
      <c r="J9" s="33" t="s">
        <v>801</v>
      </c>
    </row>
    <row r="10" spans="1:10" ht="102" thickBot="1" x14ac:dyDescent="0.4">
      <c r="A10" s="27" t="s">
        <v>16</v>
      </c>
      <c r="B10" s="23" t="s">
        <v>17</v>
      </c>
      <c r="C10" s="29">
        <v>90849</v>
      </c>
      <c r="D10" s="21" t="s">
        <v>945</v>
      </c>
      <c r="E10" s="21" t="s">
        <v>411</v>
      </c>
      <c r="F10" s="21" t="s">
        <v>422</v>
      </c>
      <c r="G10" s="23" t="s">
        <v>417</v>
      </c>
      <c r="H10" s="23" t="s">
        <v>413</v>
      </c>
      <c r="I10" s="29">
        <v>1</v>
      </c>
      <c r="J10" s="33" t="s">
        <v>802</v>
      </c>
    </row>
    <row r="11" spans="1:10" ht="116.5" thickBot="1" x14ac:dyDescent="0.4">
      <c r="A11" s="27" t="s">
        <v>13</v>
      </c>
      <c r="B11" s="20" t="s">
        <v>18</v>
      </c>
      <c r="C11" s="28">
        <v>90885</v>
      </c>
      <c r="D11" s="21" t="s">
        <v>929</v>
      </c>
      <c r="E11" s="25" t="s">
        <v>423</v>
      </c>
      <c r="F11" s="21" t="s">
        <v>424</v>
      </c>
      <c r="G11" s="25" t="s">
        <v>417</v>
      </c>
      <c r="H11" s="25" t="s">
        <v>425</v>
      </c>
      <c r="I11" s="28">
        <v>1</v>
      </c>
      <c r="J11" s="33" t="s">
        <v>803</v>
      </c>
    </row>
    <row r="12" spans="1:10" ht="131" thickBot="1" x14ac:dyDescent="0.4">
      <c r="A12" s="27" t="s">
        <v>10</v>
      </c>
      <c r="B12" s="20" t="s">
        <v>19</v>
      </c>
      <c r="C12" s="29">
        <v>90887</v>
      </c>
      <c r="D12" s="21" t="s">
        <v>944</v>
      </c>
      <c r="E12" s="21" t="s">
        <v>411</v>
      </c>
      <c r="F12" s="21" t="s">
        <v>426</v>
      </c>
      <c r="G12" s="23" t="s">
        <v>427</v>
      </c>
      <c r="H12" s="23" t="s">
        <v>425</v>
      </c>
      <c r="I12" s="29">
        <v>1</v>
      </c>
      <c r="J12" s="33" t="s">
        <v>801</v>
      </c>
    </row>
    <row r="13" spans="1:10" ht="116.5" thickBot="1" x14ac:dyDescent="0.4">
      <c r="A13" s="27" t="s">
        <v>20</v>
      </c>
      <c r="B13" s="20" t="s">
        <v>105</v>
      </c>
      <c r="C13" s="29">
        <v>90889</v>
      </c>
      <c r="D13" s="21" t="s">
        <v>939</v>
      </c>
      <c r="E13" s="21" t="s">
        <v>428</v>
      </c>
      <c r="F13" s="21" t="s">
        <v>429</v>
      </c>
      <c r="G13" s="23" t="s">
        <v>417</v>
      </c>
      <c r="H13" s="23" t="s">
        <v>413</v>
      </c>
      <c r="I13" s="29">
        <v>1</v>
      </c>
      <c r="J13" s="33" t="s">
        <v>804</v>
      </c>
    </row>
    <row r="14" spans="1:10" ht="58.5" thickBot="1" x14ac:dyDescent="0.4">
      <c r="A14" s="27" t="s">
        <v>13</v>
      </c>
      <c r="B14" s="23" t="s">
        <v>22</v>
      </c>
      <c r="C14" s="29">
        <v>96130</v>
      </c>
      <c r="D14" s="21" t="s">
        <v>930</v>
      </c>
      <c r="E14" s="21" t="s">
        <v>411</v>
      </c>
      <c r="F14" s="21" t="s">
        <v>430</v>
      </c>
      <c r="G14" s="23" t="s">
        <v>417</v>
      </c>
      <c r="H14" s="23" t="s">
        <v>413</v>
      </c>
      <c r="I14" s="29">
        <v>1</v>
      </c>
      <c r="J14" s="33" t="s">
        <v>805</v>
      </c>
    </row>
    <row r="15" spans="1:10" ht="58.5" thickBot="1" x14ac:dyDescent="0.4">
      <c r="A15" s="27" t="s">
        <v>13</v>
      </c>
      <c r="B15" s="20" t="s">
        <v>23</v>
      </c>
      <c r="C15" s="29">
        <v>96131</v>
      </c>
      <c r="D15" s="21" t="s">
        <v>930</v>
      </c>
      <c r="E15" s="21" t="s">
        <v>411</v>
      </c>
      <c r="F15" s="21" t="s">
        <v>431</v>
      </c>
      <c r="G15" s="23" t="s">
        <v>432</v>
      </c>
      <c r="H15" s="23" t="s">
        <v>413</v>
      </c>
      <c r="I15" s="29">
        <v>1</v>
      </c>
      <c r="J15" s="33" t="s">
        <v>806</v>
      </c>
    </row>
    <row r="16" spans="1:10" ht="116.5" thickBot="1" x14ac:dyDescent="0.4">
      <c r="A16" s="27" t="s">
        <v>20</v>
      </c>
      <c r="B16" s="20" t="s">
        <v>24</v>
      </c>
      <c r="C16" s="29">
        <v>96160</v>
      </c>
      <c r="D16" s="21" t="s">
        <v>939</v>
      </c>
      <c r="E16" s="21" t="s">
        <v>433</v>
      </c>
      <c r="F16" s="21" t="s">
        <v>434</v>
      </c>
      <c r="G16" s="23" t="s">
        <v>417</v>
      </c>
      <c r="H16" s="23" t="s">
        <v>413</v>
      </c>
      <c r="I16" s="29">
        <v>1</v>
      </c>
      <c r="J16" s="33" t="s">
        <v>807</v>
      </c>
    </row>
    <row r="17" spans="1:10" ht="116.5" thickBot="1" x14ac:dyDescent="0.4">
      <c r="A17" s="27" t="s">
        <v>10</v>
      </c>
      <c r="B17" s="20" t="s">
        <v>25</v>
      </c>
      <c r="C17" s="29">
        <v>96170</v>
      </c>
      <c r="D17" s="21" t="s">
        <v>939</v>
      </c>
      <c r="E17" s="21" t="s">
        <v>411</v>
      </c>
      <c r="F17" s="21" t="s">
        <v>435</v>
      </c>
      <c r="G17" s="23" t="s">
        <v>436</v>
      </c>
      <c r="H17" s="23" t="s">
        <v>425</v>
      </c>
      <c r="I17" s="29">
        <v>1</v>
      </c>
      <c r="J17" s="33" t="s">
        <v>808</v>
      </c>
    </row>
    <row r="18" spans="1:10" ht="116.5" thickBot="1" x14ac:dyDescent="0.4">
      <c r="A18" s="27" t="s">
        <v>10</v>
      </c>
      <c r="B18" s="20" t="s">
        <v>106</v>
      </c>
      <c r="C18" s="29">
        <v>96171</v>
      </c>
      <c r="D18" s="21" t="s">
        <v>939</v>
      </c>
      <c r="E18" s="21" t="s">
        <v>437</v>
      </c>
      <c r="F18" s="21" t="s">
        <v>438</v>
      </c>
      <c r="G18" s="23">
        <v>96170</v>
      </c>
      <c r="H18" s="23" t="s">
        <v>425</v>
      </c>
      <c r="I18" s="29">
        <v>47</v>
      </c>
      <c r="J18" s="33" t="s">
        <v>808</v>
      </c>
    </row>
    <row r="19" spans="1:10" ht="87.5" thickBot="1" x14ac:dyDescent="0.4">
      <c r="A19" s="27" t="s">
        <v>13</v>
      </c>
      <c r="B19" s="20" t="s">
        <v>27</v>
      </c>
      <c r="C19" s="29">
        <v>98966</v>
      </c>
      <c r="D19" s="21" t="s">
        <v>439</v>
      </c>
      <c r="E19" s="21" t="s">
        <v>440</v>
      </c>
      <c r="F19" s="21" t="s">
        <v>441</v>
      </c>
      <c r="G19" s="23" t="s">
        <v>417</v>
      </c>
      <c r="H19" s="23" t="s">
        <v>413</v>
      </c>
      <c r="I19" s="29">
        <v>1</v>
      </c>
      <c r="J19" s="33" t="s">
        <v>809</v>
      </c>
    </row>
    <row r="20" spans="1:10" ht="87.5" thickBot="1" x14ac:dyDescent="0.4">
      <c r="A20" s="27" t="s">
        <v>13</v>
      </c>
      <c r="B20" s="20" t="s">
        <v>28</v>
      </c>
      <c r="C20" s="29">
        <v>98967</v>
      </c>
      <c r="D20" s="21" t="s">
        <v>439</v>
      </c>
      <c r="E20" s="21" t="s">
        <v>440</v>
      </c>
      <c r="F20" s="21" t="s">
        <v>442</v>
      </c>
      <c r="G20" s="23" t="s">
        <v>417</v>
      </c>
      <c r="H20" s="23" t="s">
        <v>413</v>
      </c>
      <c r="I20" s="29">
        <v>1</v>
      </c>
      <c r="J20" s="33" t="s">
        <v>809</v>
      </c>
    </row>
    <row r="21" spans="1:10" ht="87.5" thickBot="1" x14ac:dyDescent="0.4">
      <c r="A21" s="27" t="s">
        <v>13</v>
      </c>
      <c r="B21" s="25" t="s">
        <v>29</v>
      </c>
      <c r="C21" s="28">
        <v>98968</v>
      </c>
      <c r="D21" s="21" t="s">
        <v>439</v>
      </c>
      <c r="E21" s="21" t="s">
        <v>443</v>
      </c>
      <c r="F21" s="21" t="s">
        <v>444</v>
      </c>
      <c r="G21" s="25" t="s">
        <v>417</v>
      </c>
      <c r="H21" s="25" t="s">
        <v>413</v>
      </c>
      <c r="I21" s="28">
        <v>1</v>
      </c>
      <c r="J21" s="33" t="s">
        <v>809</v>
      </c>
    </row>
    <row r="22" spans="1:10" ht="73" thickBot="1" x14ac:dyDescent="0.4">
      <c r="A22" s="27" t="s">
        <v>749</v>
      </c>
      <c r="B22" s="23" t="s">
        <v>30</v>
      </c>
      <c r="C22" s="29">
        <v>99202</v>
      </c>
      <c r="D22" s="21" t="s">
        <v>928</v>
      </c>
      <c r="E22" s="21" t="s">
        <v>445</v>
      </c>
      <c r="F22" s="21" t="s">
        <v>446</v>
      </c>
      <c r="G22" s="23" t="s">
        <v>417</v>
      </c>
      <c r="H22" s="23" t="s">
        <v>413</v>
      </c>
      <c r="I22" s="29">
        <v>1</v>
      </c>
      <c r="J22" s="33" t="s">
        <v>810</v>
      </c>
    </row>
    <row r="23" spans="1:10" ht="73" thickBot="1" x14ac:dyDescent="0.4">
      <c r="A23" s="27" t="s">
        <v>749</v>
      </c>
      <c r="B23" s="22" t="s">
        <v>31</v>
      </c>
      <c r="C23" s="29">
        <v>99203</v>
      </c>
      <c r="D23" s="21" t="s">
        <v>928</v>
      </c>
      <c r="E23" s="21" t="s">
        <v>445</v>
      </c>
      <c r="F23" s="21" t="s">
        <v>447</v>
      </c>
      <c r="G23" s="23" t="s">
        <v>417</v>
      </c>
      <c r="H23" s="23" t="s">
        <v>413</v>
      </c>
      <c r="I23" s="29">
        <v>1</v>
      </c>
      <c r="J23" s="33" t="s">
        <v>811</v>
      </c>
    </row>
    <row r="24" spans="1:10" ht="73" thickBot="1" x14ac:dyDescent="0.4">
      <c r="A24" s="27" t="s">
        <v>749</v>
      </c>
      <c r="B24" s="20" t="s">
        <v>32</v>
      </c>
      <c r="C24" s="29">
        <v>99204</v>
      </c>
      <c r="D24" s="21" t="s">
        <v>928</v>
      </c>
      <c r="E24" s="21" t="s">
        <v>445</v>
      </c>
      <c r="F24" s="21" t="s">
        <v>448</v>
      </c>
      <c r="G24" s="23" t="s">
        <v>417</v>
      </c>
      <c r="H24" s="23" t="s">
        <v>413</v>
      </c>
      <c r="I24" s="29">
        <v>1</v>
      </c>
      <c r="J24" s="34" t="s">
        <v>811</v>
      </c>
    </row>
    <row r="25" spans="1:10" ht="73" thickBot="1" x14ac:dyDescent="0.4">
      <c r="A25" s="27" t="s">
        <v>749</v>
      </c>
      <c r="B25" s="22" t="s">
        <v>33</v>
      </c>
      <c r="C25" s="29">
        <v>99205</v>
      </c>
      <c r="D25" s="21" t="s">
        <v>928</v>
      </c>
      <c r="E25" s="21" t="s">
        <v>445</v>
      </c>
      <c r="F25" s="21" t="s">
        <v>449</v>
      </c>
      <c r="G25" s="23" t="s">
        <v>417</v>
      </c>
      <c r="H25" s="23" t="s">
        <v>413</v>
      </c>
      <c r="I25" s="29">
        <v>1</v>
      </c>
      <c r="J25" s="33" t="s">
        <v>810</v>
      </c>
    </row>
    <row r="26" spans="1:10" ht="73" thickBot="1" x14ac:dyDescent="0.4">
      <c r="A26" s="27" t="s">
        <v>749</v>
      </c>
      <c r="B26" s="20" t="s">
        <v>34</v>
      </c>
      <c r="C26" s="29">
        <v>99212</v>
      </c>
      <c r="D26" s="21" t="s">
        <v>928</v>
      </c>
      <c r="E26" s="21" t="s">
        <v>445</v>
      </c>
      <c r="F26" s="21" t="s">
        <v>450</v>
      </c>
      <c r="G26" s="23" t="s">
        <v>417</v>
      </c>
      <c r="H26" s="23" t="s">
        <v>413</v>
      </c>
      <c r="I26" s="29">
        <v>1</v>
      </c>
      <c r="J26" s="33" t="s">
        <v>811</v>
      </c>
    </row>
    <row r="27" spans="1:10" ht="73" thickBot="1" x14ac:dyDescent="0.4">
      <c r="A27" s="27" t="s">
        <v>749</v>
      </c>
      <c r="B27" s="20" t="s">
        <v>35</v>
      </c>
      <c r="C27" s="29">
        <v>99213</v>
      </c>
      <c r="D27" s="21" t="s">
        <v>928</v>
      </c>
      <c r="E27" s="21" t="s">
        <v>445</v>
      </c>
      <c r="F27" s="21" t="s">
        <v>451</v>
      </c>
      <c r="G27" s="23" t="s">
        <v>417</v>
      </c>
      <c r="H27" s="23" t="s">
        <v>413</v>
      </c>
      <c r="I27" s="29">
        <v>1</v>
      </c>
      <c r="J27" s="33" t="s">
        <v>810</v>
      </c>
    </row>
    <row r="28" spans="1:10" ht="73" thickBot="1" x14ac:dyDescent="0.4">
      <c r="A28" s="27" t="s">
        <v>749</v>
      </c>
      <c r="B28" s="20" t="s">
        <v>36</v>
      </c>
      <c r="C28" s="29">
        <v>99214</v>
      </c>
      <c r="D28" s="21" t="s">
        <v>928</v>
      </c>
      <c r="E28" s="21" t="s">
        <v>445</v>
      </c>
      <c r="F28" s="21" t="s">
        <v>452</v>
      </c>
      <c r="G28" s="23" t="s">
        <v>417</v>
      </c>
      <c r="H28" s="23" t="s">
        <v>413</v>
      </c>
      <c r="I28" s="29">
        <v>1</v>
      </c>
      <c r="J28" s="33" t="s">
        <v>810</v>
      </c>
    </row>
    <row r="29" spans="1:10" ht="73" thickBot="1" x14ac:dyDescent="0.4">
      <c r="A29" s="27" t="s">
        <v>749</v>
      </c>
      <c r="B29" s="20" t="s">
        <v>37</v>
      </c>
      <c r="C29" s="29">
        <v>99215</v>
      </c>
      <c r="D29" s="21" t="s">
        <v>928</v>
      </c>
      <c r="E29" s="21" t="s">
        <v>445</v>
      </c>
      <c r="F29" s="21" t="s">
        <v>453</v>
      </c>
      <c r="G29" s="23" t="s">
        <v>417</v>
      </c>
      <c r="H29" s="23" t="s">
        <v>413</v>
      </c>
      <c r="I29" s="29">
        <v>1</v>
      </c>
      <c r="J29" s="33" t="s">
        <v>810</v>
      </c>
    </row>
    <row r="30" spans="1:10" ht="58.5" thickBot="1" x14ac:dyDescent="0.4">
      <c r="A30" s="27" t="s">
        <v>13</v>
      </c>
      <c r="B30" s="20" t="s">
        <v>38</v>
      </c>
      <c r="C30" s="29">
        <v>99341</v>
      </c>
      <c r="D30" s="21" t="s">
        <v>928</v>
      </c>
      <c r="E30" s="21" t="s">
        <v>454</v>
      </c>
      <c r="F30" s="23" t="s">
        <v>455</v>
      </c>
      <c r="G30" s="23" t="s">
        <v>417</v>
      </c>
      <c r="H30" s="23" t="s">
        <v>413</v>
      </c>
      <c r="I30" s="29">
        <v>1</v>
      </c>
      <c r="J30" s="33" t="s">
        <v>812</v>
      </c>
    </row>
    <row r="31" spans="1:10" ht="73" thickBot="1" x14ac:dyDescent="0.4">
      <c r="A31" s="27" t="s">
        <v>13</v>
      </c>
      <c r="B31" s="23" t="s">
        <v>39</v>
      </c>
      <c r="C31" s="29">
        <v>99342</v>
      </c>
      <c r="D31" s="21" t="s">
        <v>928</v>
      </c>
      <c r="E31" s="21" t="s">
        <v>454</v>
      </c>
      <c r="F31" s="23" t="s">
        <v>456</v>
      </c>
      <c r="G31" s="23" t="s">
        <v>417</v>
      </c>
      <c r="H31" s="23" t="s">
        <v>413</v>
      </c>
      <c r="I31" s="29">
        <v>1</v>
      </c>
      <c r="J31" s="33" t="s">
        <v>812</v>
      </c>
    </row>
    <row r="32" spans="1:10" ht="73" thickBot="1" x14ac:dyDescent="0.4">
      <c r="A32" s="27" t="s">
        <v>13</v>
      </c>
      <c r="B32" s="20" t="s">
        <v>40</v>
      </c>
      <c r="C32" s="29">
        <v>99344</v>
      </c>
      <c r="D32" s="21" t="s">
        <v>928</v>
      </c>
      <c r="E32" s="21" t="s">
        <v>454</v>
      </c>
      <c r="F32" s="21" t="s">
        <v>457</v>
      </c>
      <c r="G32" s="23" t="s">
        <v>417</v>
      </c>
      <c r="H32" s="23" t="s">
        <v>413</v>
      </c>
      <c r="I32" s="29">
        <v>1</v>
      </c>
      <c r="J32" s="33" t="s">
        <v>812</v>
      </c>
    </row>
    <row r="33" spans="1:10" ht="58.5" thickBot="1" x14ac:dyDescent="0.4">
      <c r="A33" s="27" t="s">
        <v>13</v>
      </c>
      <c r="B33" s="20" t="s">
        <v>41</v>
      </c>
      <c r="C33" s="29">
        <v>99345</v>
      </c>
      <c r="D33" s="21" t="s">
        <v>928</v>
      </c>
      <c r="E33" s="21" t="s">
        <v>454</v>
      </c>
      <c r="F33" s="21" t="s">
        <v>458</v>
      </c>
      <c r="G33" s="23" t="s">
        <v>417</v>
      </c>
      <c r="H33" s="23" t="s">
        <v>413</v>
      </c>
      <c r="I33" s="29">
        <v>1</v>
      </c>
      <c r="J33" s="33" t="s">
        <v>812</v>
      </c>
    </row>
    <row r="34" spans="1:10" ht="58.5" thickBot="1" x14ac:dyDescent="0.4">
      <c r="A34" s="27" t="s">
        <v>13</v>
      </c>
      <c r="B34" s="20" t="s">
        <v>42</v>
      </c>
      <c r="C34" s="29">
        <v>99347</v>
      </c>
      <c r="D34" s="21" t="s">
        <v>928</v>
      </c>
      <c r="E34" s="21" t="s">
        <v>454</v>
      </c>
      <c r="F34" s="21" t="s">
        <v>459</v>
      </c>
      <c r="G34" s="23" t="s">
        <v>417</v>
      </c>
      <c r="H34" s="23" t="s">
        <v>413</v>
      </c>
      <c r="I34" s="29">
        <v>1</v>
      </c>
      <c r="J34" s="33" t="s">
        <v>812</v>
      </c>
    </row>
    <row r="35" spans="1:10" ht="73" thickBot="1" x14ac:dyDescent="0.4">
      <c r="A35" s="27" t="s">
        <v>13</v>
      </c>
      <c r="B35" s="25" t="s">
        <v>43</v>
      </c>
      <c r="C35" s="28">
        <v>99348</v>
      </c>
      <c r="D35" s="30" t="s">
        <v>928</v>
      </c>
      <c r="E35" s="30" t="s">
        <v>454</v>
      </c>
      <c r="F35" s="25" t="s">
        <v>460</v>
      </c>
      <c r="G35" s="25" t="s">
        <v>417</v>
      </c>
      <c r="H35" s="25" t="s">
        <v>413</v>
      </c>
      <c r="I35" s="28">
        <v>1</v>
      </c>
      <c r="J35" s="35" t="s">
        <v>812</v>
      </c>
    </row>
    <row r="36" spans="1:10" ht="73" thickBot="1" x14ac:dyDescent="0.4">
      <c r="A36" s="27" t="s">
        <v>13</v>
      </c>
      <c r="B36" s="25" t="s">
        <v>44</v>
      </c>
      <c r="C36" s="28">
        <v>99349</v>
      </c>
      <c r="D36" s="21" t="s">
        <v>928</v>
      </c>
      <c r="E36" s="21" t="s">
        <v>454</v>
      </c>
      <c r="F36" s="25" t="s">
        <v>461</v>
      </c>
      <c r="G36" s="21" t="s">
        <v>417</v>
      </c>
      <c r="H36" s="25" t="s">
        <v>413</v>
      </c>
      <c r="I36" s="28">
        <v>1</v>
      </c>
      <c r="J36" s="33" t="s">
        <v>812</v>
      </c>
    </row>
    <row r="37" spans="1:10" ht="58.5" thickBot="1" x14ac:dyDescent="0.4">
      <c r="A37" s="27" t="s">
        <v>13</v>
      </c>
      <c r="B37" s="20" t="s">
        <v>45</v>
      </c>
      <c r="C37" s="29">
        <v>99350</v>
      </c>
      <c r="D37" s="21" t="s">
        <v>928</v>
      </c>
      <c r="E37" s="21" t="s">
        <v>454</v>
      </c>
      <c r="F37" s="23" t="s">
        <v>462</v>
      </c>
      <c r="G37" s="23" t="s">
        <v>417</v>
      </c>
      <c r="H37" s="23" t="s">
        <v>413</v>
      </c>
      <c r="I37" s="29">
        <v>1</v>
      </c>
      <c r="J37" s="33" t="s">
        <v>812</v>
      </c>
    </row>
    <row r="38" spans="1:10" ht="87.5" thickBot="1" x14ac:dyDescent="0.4">
      <c r="A38" s="27" t="s">
        <v>20</v>
      </c>
      <c r="B38" s="23" t="s">
        <v>46</v>
      </c>
      <c r="C38" s="29">
        <v>99367</v>
      </c>
      <c r="D38" s="21" t="s">
        <v>940</v>
      </c>
      <c r="E38" s="21" t="s">
        <v>411</v>
      </c>
      <c r="F38" s="23" t="s">
        <v>463</v>
      </c>
      <c r="G38" s="23" t="s">
        <v>417</v>
      </c>
      <c r="H38" s="23" t="s">
        <v>425</v>
      </c>
      <c r="I38" s="29">
        <v>1</v>
      </c>
      <c r="J38" s="33" t="s">
        <v>813</v>
      </c>
    </row>
    <row r="39" spans="1:10" ht="116.5" thickBot="1" x14ac:dyDescent="0.4">
      <c r="A39" s="27" t="s">
        <v>20</v>
      </c>
      <c r="B39" s="25" t="s">
        <v>47</v>
      </c>
      <c r="C39" s="28">
        <v>99368</v>
      </c>
      <c r="D39" s="30" t="s">
        <v>464</v>
      </c>
      <c r="E39" s="25" t="s">
        <v>465</v>
      </c>
      <c r="F39" s="25" t="s">
        <v>466</v>
      </c>
      <c r="G39" s="25" t="s">
        <v>417</v>
      </c>
      <c r="H39" s="25" t="s">
        <v>425</v>
      </c>
      <c r="I39" s="28">
        <v>1</v>
      </c>
      <c r="J39" s="35" t="s">
        <v>814</v>
      </c>
    </row>
    <row r="40" spans="1:10" ht="44" thickBot="1" x14ac:dyDescent="0.4">
      <c r="A40" s="27" t="s">
        <v>749</v>
      </c>
      <c r="B40" s="20" t="s">
        <v>50</v>
      </c>
      <c r="C40" s="28">
        <v>99441</v>
      </c>
      <c r="D40" s="21" t="s">
        <v>928</v>
      </c>
      <c r="E40" s="21" t="s">
        <v>440</v>
      </c>
      <c r="F40" s="25" t="s">
        <v>467</v>
      </c>
      <c r="G40" s="25" t="s">
        <v>417</v>
      </c>
      <c r="H40" s="25" t="s">
        <v>413</v>
      </c>
      <c r="I40" s="28">
        <v>1</v>
      </c>
      <c r="J40" s="33" t="s">
        <v>815</v>
      </c>
    </row>
    <row r="41" spans="1:10" ht="44" thickBot="1" x14ac:dyDescent="0.4">
      <c r="A41" s="27" t="s">
        <v>13</v>
      </c>
      <c r="B41" s="25" t="s">
        <v>51</v>
      </c>
      <c r="C41" s="28">
        <v>99442</v>
      </c>
      <c r="D41" s="21" t="s">
        <v>928</v>
      </c>
      <c r="E41" s="21" t="s">
        <v>440</v>
      </c>
      <c r="F41" s="25" t="s">
        <v>468</v>
      </c>
      <c r="G41" s="25" t="s">
        <v>417</v>
      </c>
      <c r="H41" s="21" t="s">
        <v>413</v>
      </c>
      <c r="I41" s="28">
        <v>1</v>
      </c>
      <c r="J41" s="33" t="s">
        <v>815</v>
      </c>
    </row>
    <row r="42" spans="1:10" ht="87.5" thickBot="1" x14ac:dyDescent="0.4">
      <c r="A42" s="27" t="s">
        <v>20</v>
      </c>
      <c r="B42" s="20" t="s">
        <v>53</v>
      </c>
      <c r="C42" s="29">
        <v>99451</v>
      </c>
      <c r="D42" s="21" t="s">
        <v>940</v>
      </c>
      <c r="E42" s="21" t="s">
        <v>469</v>
      </c>
      <c r="F42" s="21" t="s">
        <v>470</v>
      </c>
      <c r="G42" s="23" t="s">
        <v>417</v>
      </c>
      <c r="H42" s="23" t="s">
        <v>413</v>
      </c>
      <c r="I42" s="29">
        <v>1</v>
      </c>
      <c r="J42" s="33" t="s">
        <v>816</v>
      </c>
    </row>
    <row r="43" spans="1:10" ht="145.5" thickBot="1" x14ac:dyDescent="0.4">
      <c r="A43" s="27" t="s">
        <v>749</v>
      </c>
      <c r="B43" s="23" t="s">
        <v>55</v>
      </c>
      <c r="C43" s="29" t="s">
        <v>56</v>
      </c>
      <c r="D43" s="287" t="s">
        <v>936</v>
      </c>
      <c r="E43" s="21" t="s">
        <v>411</v>
      </c>
      <c r="F43" s="21" t="s">
        <v>417</v>
      </c>
      <c r="G43" s="23" t="s">
        <v>471</v>
      </c>
      <c r="H43" s="23" t="s">
        <v>413</v>
      </c>
      <c r="I43" s="29">
        <v>95</v>
      </c>
      <c r="J43" s="33" t="s">
        <v>851</v>
      </c>
    </row>
    <row r="44" spans="1:10" ht="145.5" thickBot="1" x14ac:dyDescent="0.4">
      <c r="A44" s="27" t="s">
        <v>13</v>
      </c>
      <c r="B44" s="20" t="s">
        <v>57</v>
      </c>
      <c r="C44" s="29" t="s">
        <v>58</v>
      </c>
      <c r="D44" s="21" t="s">
        <v>1002</v>
      </c>
      <c r="E44" s="21" t="s">
        <v>411</v>
      </c>
      <c r="F44" s="21" t="s">
        <v>417</v>
      </c>
      <c r="G44" s="23" t="s">
        <v>417</v>
      </c>
      <c r="H44" s="23" t="s">
        <v>425</v>
      </c>
      <c r="I44" s="29">
        <v>96</v>
      </c>
      <c r="J44" s="33" t="s">
        <v>817</v>
      </c>
    </row>
    <row r="45" spans="1:10" ht="131" thickBot="1" x14ac:dyDescent="0.4">
      <c r="A45" s="27" t="s">
        <v>59</v>
      </c>
      <c r="B45" s="20" t="s">
        <v>60</v>
      </c>
      <c r="C45" s="29" t="s">
        <v>61</v>
      </c>
      <c r="D45" s="21" t="s">
        <v>931</v>
      </c>
      <c r="E45" s="21" t="s">
        <v>472</v>
      </c>
      <c r="F45" s="21" t="s">
        <v>417</v>
      </c>
      <c r="G45" s="23" t="s">
        <v>417</v>
      </c>
      <c r="H45" s="23" t="s">
        <v>473</v>
      </c>
      <c r="I45" s="29">
        <v>96</v>
      </c>
      <c r="J45" s="33" t="s">
        <v>796</v>
      </c>
    </row>
    <row r="46" spans="1:10" ht="131" thickBot="1" x14ac:dyDescent="0.4">
      <c r="A46" s="27" t="s">
        <v>62</v>
      </c>
      <c r="B46" s="20" t="s">
        <v>63</v>
      </c>
      <c r="C46" s="29" t="s">
        <v>64</v>
      </c>
      <c r="D46" s="21" t="s">
        <v>931</v>
      </c>
      <c r="E46" s="21" t="s">
        <v>474</v>
      </c>
      <c r="F46" s="21" t="s">
        <v>417</v>
      </c>
      <c r="G46" s="23" t="s">
        <v>417</v>
      </c>
      <c r="H46" s="23" t="s">
        <v>475</v>
      </c>
      <c r="I46" s="29">
        <v>96</v>
      </c>
      <c r="J46" s="33" t="s">
        <v>818</v>
      </c>
    </row>
    <row r="47" spans="1:10" ht="116.5" thickBot="1" x14ac:dyDescent="0.4">
      <c r="A47" s="27" t="s">
        <v>65</v>
      </c>
      <c r="B47" s="23" t="s">
        <v>66</v>
      </c>
      <c r="C47" s="29" t="s">
        <v>67</v>
      </c>
      <c r="D47" s="21" t="s">
        <v>934</v>
      </c>
      <c r="E47" s="21" t="s">
        <v>476</v>
      </c>
      <c r="F47" s="21" t="s">
        <v>477</v>
      </c>
      <c r="G47" s="23" t="s">
        <v>417</v>
      </c>
      <c r="H47" s="23" t="s">
        <v>425</v>
      </c>
      <c r="I47" s="29">
        <v>96</v>
      </c>
      <c r="J47" s="33" t="s">
        <v>819</v>
      </c>
    </row>
    <row r="48" spans="1:10" ht="87.5" thickBot="1" x14ac:dyDescent="0.4">
      <c r="A48" s="27" t="s">
        <v>68</v>
      </c>
      <c r="B48" s="25" t="s">
        <v>107</v>
      </c>
      <c r="C48" s="28" t="s">
        <v>70</v>
      </c>
      <c r="D48" s="30" t="s">
        <v>478</v>
      </c>
      <c r="E48" s="30" t="s">
        <v>411</v>
      </c>
      <c r="F48" s="25" t="s">
        <v>479</v>
      </c>
      <c r="G48" s="25" t="s">
        <v>417</v>
      </c>
      <c r="H48" s="25" t="s">
        <v>425</v>
      </c>
      <c r="I48" s="28">
        <v>96</v>
      </c>
      <c r="J48" s="35" t="s">
        <v>820</v>
      </c>
    </row>
    <row r="49" spans="1:10" ht="73" thickBot="1" x14ac:dyDescent="0.4">
      <c r="A49" s="27" t="s">
        <v>54</v>
      </c>
      <c r="B49" s="20" t="s">
        <v>71</v>
      </c>
      <c r="C49" s="29" t="s">
        <v>72</v>
      </c>
      <c r="D49" s="21" t="s">
        <v>935</v>
      </c>
      <c r="E49" s="21" t="s">
        <v>411</v>
      </c>
      <c r="F49" s="23" t="s">
        <v>417</v>
      </c>
      <c r="G49" s="23" t="s">
        <v>417</v>
      </c>
      <c r="H49" s="23" t="s">
        <v>425</v>
      </c>
      <c r="I49" s="29">
        <v>96</v>
      </c>
      <c r="J49" s="33" t="s">
        <v>852</v>
      </c>
    </row>
    <row r="50" spans="1:10" ht="73" thickBot="1" x14ac:dyDescent="0.4">
      <c r="A50" s="27" t="s">
        <v>54</v>
      </c>
      <c r="B50" s="23" t="s">
        <v>73</v>
      </c>
      <c r="C50" s="29" t="s">
        <v>74</v>
      </c>
      <c r="D50" s="21" t="s">
        <v>935</v>
      </c>
      <c r="E50" s="21" t="s">
        <v>411</v>
      </c>
      <c r="F50" s="23" t="s">
        <v>417</v>
      </c>
      <c r="G50" s="23" t="s">
        <v>417</v>
      </c>
      <c r="H50" s="23" t="s">
        <v>425</v>
      </c>
      <c r="I50" s="29">
        <v>96</v>
      </c>
      <c r="J50" s="33" t="s">
        <v>853</v>
      </c>
    </row>
    <row r="51" spans="1:10" ht="73" thickBot="1" x14ac:dyDescent="0.4">
      <c r="A51" s="27" t="s">
        <v>54</v>
      </c>
      <c r="B51" s="23" t="s">
        <v>1027</v>
      </c>
      <c r="C51" s="29" t="s">
        <v>778</v>
      </c>
      <c r="D51" s="21" t="s">
        <v>935</v>
      </c>
      <c r="E51" s="21" t="s">
        <v>411</v>
      </c>
      <c r="F51" s="23" t="s">
        <v>417</v>
      </c>
      <c r="G51" s="23" t="s">
        <v>417</v>
      </c>
      <c r="H51" s="23" t="s">
        <v>425</v>
      </c>
      <c r="I51" s="29">
        <v>96</v>
      </c>
      <c r="J51" s="33" t="s">
        <v>853</v>
      </c>
    </row>
    <row r="52" spans="1:10" ht="29.5" thickBot="1" x14ac:dyDescent="0.4">
      <c r="A52" s="27" t="s">
        <v>68</v>
      </c>
      <c r="B52" s="20" t="s">
        <v>75</v>
      </c>
      <c r="C52" s="28" t="s">
        <v>76</v>
      </c>
      <c r="D52" s="21" t="s">
        <v>478</v>
      </c>
      <c r="E52" s="21" t="s">
        <v>411</v>
      </c>
      <c r="F52" s="25" t="s">
        <v>479</v>
      </c>
      <c r="G52" s="25" t="s">
        <v>417</v>
      </c>
      <c r="H52" s="25" t="s">
        <v>425</v>
      </c>
      <c r="I52" s="28">
        <v>96</v>
      </c>
      <c r="J52" s="33" t="s">
        <v>821</v>
      </c>
    </row>
    <row r="53" spans="1:10" ht="73" thickBot="1" x14ac:dyDescent="0.4">
      <c r="A53" s="27" t="s">
        <v>13</v>
      </c>
      <c r="B53" s="20" t="s">
        <v>77</v>
      </c>
      <c r="C53" s="29" t="s">
        <v>78</v>
      </c>
      <c r="D53" s="21" t="s">
        <v>932</v>
      </c>
      <c r="E53" s="21" t="s">
        <v>480</v>
      </c>
      <c r="F53" s="23" t="s">
        <v>417</v>
      </c>
      <c r="G53" s="23" t="s">
        <v>417</v>
      </c>
      <c r="H53" s="23" t="s">
        <v>425</v>
      </c>
      <c r="I53" s="29">
        <v>96</v>
      </c>
      <c r="J53" s="33" t="s">
        <v>822</v>
      </c>
    </row>
    <row r="54" spans="1:10" ht="145.5" thickBot="1" x14ac:dyDescent="0.4">
      <c r="A54" s="27" t="s">
        <v>13</v>
      </c>
      <c r="B54" s="25" t="s">
        <v>79</v>
      </c>
      <c r="C54" s="28" t="s">
        <v>80</v>
      </c>
      <c r="D54" s="30" t="s">
        <v>933</v>
      </c>
      <c r="E54" s="30" t="s">
        <v>411</v>
      </c>
      <c r="F54" s="30" t="s">
        <v>417</v>
      </c>
      <c r="G54" s="30" t="s">
        <v>417</v>
      </c>
      <c r="H54" s="25" t="s">
        <v>425</v>
      </c>
      <c r="I54" s="28">
        <v>96</v>
      </c>
      <c r="J54" s="35" t="s">
        <v>817</v>
      </c>
    </row>
    <row r="55" spans="1:10" ht="145.5" thickBot="1" x14ac:dyDescent="0.4">
      <c r="A55" s="27" t="s">
        <v>13</v>
      </c>
      <c r="B55" s="25" t="s">
        <v>955</v>
      </c>
      <c r="C55" s="28" t="s">
        <v>952</v>
      </c>
      <c r="D55" s="30" t="s">
        <v>933</v>
      </c>
      <c r="E55" s="30" t="s">
        <v>411</v>
      </c>
      <c r="F55" s="30" t="s">
        <v>417</v>
      </c>
      <c r="G55" s="30" t="s">
        <v>417</v>
      </c>
      <c r="H55" s="25" t="s">
        <v>425</v>
      </c>
      <c r="I55" s="28">
        <v>96</v>
      </c>
      <c r="J55" s="35" t="s">
        <v>817</v>
      </c>
    </row>
    <row r="56" spans="1:10" ht="145.5" thickBot="1" x14ac:dyDescent="0.4">
      <c r="A56" s="27" t="s">
        <v>59</v>
      </c>
      <c r="B56" s="20" t="s">
        <v>81</v>
      </c>
      <c r="C56" s="29" t="s">
        <v>82</v>
      </c>
      <c r="D56" s="21" t="s">
        <v>938</v>
      </c>
      <c r="E56" s="21" t="s">
        <v>418</v>
      </c>
      <c r="F56" s="21" t="s">
        <v>417</v>
      </c>
      <c r="G56" s="21" t="s">
        <v>417</v>
      </c>
      <c r="H56" s="23" t="s">
        <v>425</v>
      </c>
      <c r="I56" s="29">
        <v>96</v>
      </c>
      <c r="J56" s="33" t="s">
        <v>823</v>
      </c>
    </row>
    <row r="57" spans="1:10" ht="145.5" thickBot="1" x14ac:dyDescent="0.4">
      <c r="A57" s="27" t="s">
        <v>20</v>
      </c>
      <c r="B57" s="20" t="s">
        <v>83</v>
      </c>
      <c r="C57" s="29" t="s">
        <v>84</v>
      </c>
      <c r="D57" s="21" t="s">
        <v>1002</v>
      </c>
      <c r="E57" s="21" t="s">
        <v>418</v>
      </c>
      <c r="F57" s="21" t="s">
        <v>417</v>
      </c>
      <c r="G57" s="21" t="s">
        <v>417</v>
      </c>
      <c r="H57" s="23" t="s">
        <v>425</v>
      </c>
      <c r="I57" s="29">
        <v>96</v>
      </c>
      <c r="J57" s="33" t="s">
        <v>824</v>
      </c>
    </row>
    <row r="58" spans="1:10" ht="131" thickBot="1" x14ac:dyDescent="0.4">
      <c r="A58" s="27" t="s">
        <v>85</v>
      </c>
      <c r="B58" s="20" t="s">
        <v>86</v>
      </c>
      <c r="C58" s="29" t="s">
        <v>87</v>
      </c>
      <c r="D58" s="21" t="s">
        <v>931</v>
      </c>
      <c r="E58" s="21" t="s">
        <v>411</v>
      </c>
      <c r="F58" s="23" t="s">
        <v>417</v>
      </c>
      <c r="G58" s="21" t="s">
        <v>417</v>
      </c>
      <c r="H58" s="23" t="s">
        <v>425</v>
      </c>
      <c r="I58" s="29">
        <v>96</v>
      </c>
      <c r="J58" s="33" t="s">
        <v>834</v>
      </c>
    </row>
    <row r="59" spans="1:10" ht="131" thickBot="1" x14ac:dyDescent="0.4">
      <c r="A59" s="27" t="s">
        <v>98</v>
      </c>
      <c r="B59" s="25" t="s">
        <v>99</v>
      </c>
      <c r="C59" s="28" t="s">
        <v>100</v>
      </c>
      <c r="D59" s="30" t="s">
        <v>931</v>
      </c>
      <c r="E59" s="30" t="s">
        <v>411</v>
      </c>
      <c r="F59" s="30" t="s">
        <v>417</v>
      </c>
      <c r="G59" s="25" t="s">
        <v>417</v>
      </c>
      <c r="H59" s="25" t="s">
        <v>425</v>
      </c>
      <c r="I59" s="28">
        <v>96</v>
      </c>
      <c r="J59" s="35" t="s">
        <v>825</v>
      </c>
    </row>
    <row r="60" spans="1:10" ht="131" thickBot="1" x14ac:dyDescent="0.4">
      <c r="A60" s="27" t="s">
        <v>85</v>
      </c>
      <c r="B60" s="23" t="s">
        <v>88</v>
      </c>
      <c r="C60" s="29" t="s">
        <v>89</v>
      </c>
      <c r="D60" s="21" t="s">
        <v>931</v>
      </c>
      <c r="E60" s="21" t="s">
        <v>433</v>
      </c>
      <c r="F60" s="23" t="s">
        <v>417</v>
      </c>
      <c r="G60" s="23" t="s">
        <v>417</v>
      </c>
      <c r="H60" s="23" t="s">
        <v>425</v>
      </c>
      <c r="I60" s="29">
        <v>96</v>
      </c>
      <c r="J60" s="33" t="s">
        <v>796</v>
      </c>
    </row>
    <row r="61" spans="1:10" ht="131" thickBot="1" x14ac:dyDescent="0.4">
      <c r="A61" s="27" t="s">
        <v>59</v>
      </c>
      <c r="B61" s="23" t="s">
        <v>90</v>
      </c>
      <c r="C61" s="29" t="s">
        <v>91</v>
      </c>
      <c r="D61" s="21" t="s">
        <v>937</v>
      </c>
      <c r="E61" s="21" t="s">
        <v>481</v>
      </c>
      <c r="F61" s="21" t="s">
        <v>417</v>
      </c>
      <c r="G61" s="23" t="s">
        <v>417</v>
      </c>
      <c r="H61" s="23" t="s">
        <v>425</v>
      </c>
      <c r="I61" s="29">
        <v>96</v>
      </c>
      <c r="J61" s="33" t="s">
        <v>796</v>
      </c>
    </row>
    <row r="62" spans="1:10" ht="131" thickBot="1" x14ac:dyDescent="0.4">
      <c r="A62" s="27" t="s">
        <v>92</v>
      </c>
      <c r="B62" s="23" t="s">
        <v>93</v>
      </c>
      <c r="C62" s="29" t="s">
        <v>94</v>
      </c>
      <c r="D62" s="21" t="s">
        <v>931</v>
      </c>
      <c r="E62" s="21" t="s">
        <v>433</v>
      </c>
      <c r="F62" s="21" t="s">
        <v>417</v>
      </c>
      <c r="G62" s="23" t="s">
        <v>417</v>
      </c>
      <c r="H62" s="23" t="s">
        <v>425</v>
      </c>
      <c r="I62" s="29">
        <v>96</v>
      </c>
      <c r="J62" s="33" t="s">
        <v>818</v>
      </c>
    </row>
    <row r="63" spans="1:10" ht="290" x14ac:dyDescent="0.35">
      <c r="A63" s="27" t="s">
        <v>10</v>
      </c>
      <c r="B63" s="25" t="s">
        <v>95</v>
      </c>
      <c r="C63" s="28" t="s">
        <v>96</v>
      </c>
      <c r="D63" s="30" t="s">
        <v>931</v>
      </c>
      <c r="E63" s="30" t="s">
        <v>482</v>
      </c>
      <c r="F63" s="25" t="s">
        <v>417</v>
      </c>
      <c r="G63" s="25" t="s">
        <v>483</v>
      </c>
      <c r="H63" s="25" t="s">
        <v>425</v>
      </c>
      <c r="I63" s="28" t="s">
        <v>484</v>
      </c>
      <c r="J63" s="35" t="s">
        <v>796</v>
      </c>
    </row>
    <row r="64" spans="1:10" ht="29.5" thickBot="1" x14ac:dyDescent="0.4">
      <c r="A64" s="27" t="s">
        <v>485</v>
      </c>
      <c r="B64" s="27" t="s">
        <v>111</v>
      </c>
      <c r="C64" s="56" t="s">
        <v>112</v>
      </c>
      <c r="D64" s="21" t="s">
        <v>486</v>
      </c>
      <c r="E64" s="21" t="s">
        <v>486</v>
      </c>
      <c r="F64" s="33" t="s">
        <v>417</v>
      </c>
      <c r="G64" s="20"/>
      <c r="H64" s="288" t="s">
        <v>425</v>
      </c>
      <c r="I64" s="56">
        <v>1</v>
      </c>
      <c r="J64" s="33" t="s">
        <v>795</v>
      </c>
    </row>
    <row r="65" spans="1:10" ht="58.5" thickBot="1" x14ac:dyDescent="0.4">
      <c r="A65" s="27" t="s">
        <v>487</v>
      </c>
      <c r="B65" s="2" t="s">
        <v>124</v>
      </c>
      <c r="C65" s="29" t="s">
        <v>125</v>
      </c>
      <c r="D65" s="21" t="s">
        <v>486</v>
      </c>
      <c r="E65" s="21" t="s">
        <v>486</v>
      </c>
      <c r="F65" s="33" t="s">
        <v>417</v>
      </c>
      <c r="G65" s="23"/>
      <c r="H65" s="290" t="s">
        <v>425</v>
      </c>
      <c r="I65" s="29">
        <v>1</v>
      </c>
      <c r="J65" s="33" t="s">
        <v>794</v>
      </c>
    </row>
    <row r="66" spans="1:10" ht="29.5" thickBot="1" x14ac:dyDescent="0.4">
      <c r="A66" s="27" t="s">
        <v>487</v>
      </c>
      <c r="B66" s="2" t="s">
        <v>128</v>
      </c>
      <c r="C66" s="29" t="s">
        <v>129</v>
      </c>
      <c r="D66" s="21" t="s">
        <v>486</v>
      </c>
      <c r="E66" s="21" t="s">
        <v>486</v>
      </c>
      <c r="F66" s="33" t="s">
        <v>417</v>
      </c>
      <c r="G66" s="23"/>
      <c r="H66" s="289" t="s">
        <v>425</v>
      </c>
      <c r="I66" s="29">
        <v>24</v>
      </c>
      <c r="J66" s="33" t="s">
        <v>793</v>
      </c>
    </row>
    <row r="67" spans="1:10" ht="29.5" thickBot="1" x14ac:dyDescent="0.4">
      <c r="A67" s="27" t="s">
        <v>171</v>
      </c>
      <c r="B67" s="23" t="s">
        <v>488</v>
      </c>
      <c r="C67" s="24" t="s">
        <v>170</v>
      </c>
      <c r="D67" s="21" t="s">
        <v>486</v>
      </c>
      <c r="E67" s="21" t="s">
        <v>486</v>
      </c>
      <c r="F67" s="33" t="s">
        <v>417</v>
      </c>
      <c r="G67" s="23"/>
      <c r="H67" s="290" t="s">
        <v>413</v>
      </c>
      <c r="I67" s="29">
        <v>1</v>
      </c>
      <c r="J67" s="33" t="s">
        <v>792</v>
      </c>
    </row>
    <row r="68" spans="1:10" s="284" customFormat="1" ht="131" thickBot="1" x14ac:dyDescent="0.4">
      <c r="A68" s="291" t="s">
        <v>765</v>
      </c>
      <c r="B68" s="291" t="s">
        <v>767</v>
      </c>
      <c r="C68" s="292" t="s">
        <v>768</v>
      </c>
      <c r="D68" s="293" t="s">
        <v>931</v>
      </c>
      <c r="E68" s="293" t="s">
        <v>472</v>
      </c>
      <c r="F68" s="293" t="s">
        <v>417</v>
      </c>
      <c r="G68" s="289" t="s">
        <v>417</v>
      </c>
      <c r="H68" s="289" t="s">
        <v>473</v>
      </c>
      <c r="I68" s="294">
        <v>96</v>
      </c>
      <c r="J68" s="295" t="s">
        <v>796</v>
      </c>
    </row>
    <row r="69" spans="1:10" s="284" customFormat="1" ht="131" thickBot="1" x14ac:dyDescent="0.4">
      <c r="A69" s="291" t="s">
        <v>765</v>
      </c>
      <c r="B69" s="291" t="s">
        <v>769</v>
      </c>
      <c r="C69" s="292" t="s">
        <v>770</v>
      </c>
      <c r="D69" s="293" t="s">
        <v>931</v>
      </c>
      <c r="E69" s="293" t="s">
        <v>472</v>
      </c>
      <c r="F69" s="295" t="s">
        <v>417</v>
      </c>
      <c r="G69" s="289" t="s">
        <v>417</v>
      </c>
      <c r="H69" s="289" t="s">
        <v>473</v>
      </c>
      <c r="I69" s="294">
        <v>96</v>
      </c>
      <c r="J69" s="295" t="s">
        <v>796</v>
      </c>
    </row>
    <row r="70" spans="1:10" s="284" customFormat="1" ht="131" thickBot="1" x14ac:dyDescent="0.4">
      <c r="A70" s="291" t="s">
        <v>765</v>
      </c>
      <c r="B70" s="296" t="s">
        <v>854</v>
      </c>
      <c r="C70" s="292" t="s">
        <v>766</v>
      </c>
      <c r="D70" s="293" t="s">
        <v>931</v>
      </c>
      <c r="E70" s="293" t="s">
        <v>472</v>
      </c>
      <c r="F70" s="295" t="s">
        <v>417</v>
      </c>
      <c r="G70" s="289" t="s">
        <v>417</v>
      </c>
      <c r="H70" s="289" t="s">
        <v>473</v>
      </c>
      <c r="I70" s="294">
        <v>96</v>
      </c>
      <c r="J70" s="295" t="s">
        <v>796</v>
      </c>
    </row>
    <row r="71" spans="1:10" ht="15" thickBot="1" x14ac:dyDescent="0.4">
      <c r="A71" s="27" t="s">
        <v>167</v>
      </c>
      <c r="B71" s="20" t="s">
        <v>489</v>
      </c>
      <c r="C71" s="24" t="s">
        <v>490</v>
      </c>
      <c r="D71" s="21" t="s">
        <v>486</v>
      </c>
      <c r="E71" s="21" t="s">
        <v>486</v>
      </c>
      <c r="F71" s="33" t="s">
        <v>417</v>
      </c>
      <c r="G71" s="23"/>
      <c r="H71" s="290" t="s">
        <v>413</v>
      </c>
      <c r="I71" s="29">
        <v>1</v>
      </c>
      <c r="J71" s="33" t="s">
        <v>792</v>
      </c>
    </row>
    <row r="72" spans="1:10" ht="29" x14ac:dyDescent="0.35">
      <c r="A72" s="27" t="s">
        <v>491</v>
      </c>
      <c r="B72" s="20" t="s">
        <v>492</v>
      </c>
      <c r="C72" s="24" t="s">
        <v>493</v>
      </c>
      <c r="D72" s="21" t="s">
        <v>486</v>
      </c>
      <c r="E72" s="21" t="s">
        <v>486</v>
      </c>
      <c r="F72" s="33" t="s">
        <v>417</v>
      </c>
      <c r="G72" s="23"/>
      <c r="H72" s="289" t="s">
        <v>413</v>
      </c>
      <c r="I72" s="29">
        <v>1</v>
      </c>
      <c r="J72" s="33" t="s">
        <v>792</v>
      </c>
    </row>
    <row r="73" spans="1:10" x14ac:dyDescent="0.35">
      <c r="A73" s="1" t="s">
        <v>495</v>
      </c>
    </row>
    <row r="74" spans="1:10" x14ac:dyDescent="0.35">
      <c r="A74" s="1" t="s">
        <v>496</v>
      </c>
    </row>
  </sheetData>
  <sheetProtection algorithmName="SHA-512" hashValue="IRroCHqy3MvkaZZ7Rp0DLzaRNnGO6YQsQp/6nTLKvHvnPlmWGfAzpnLp1FaI2xfCByvrZmk9SuoFBEA+y5QU6A==" saltValue="8lZctuNljfho6578YQUbxQ==" spinCount="100000" sheet="1" sort="0" autoFilter="0"/>
  <mergeCells count="1">
    <mergeCell ref="A1:J1"/>
  </mergeCells>
  <pageMargins left="0.25" right="0.25" top="0.75" bottom="0.75" header="0.3" footer="0.3"/>
  <pageSetup scale="53"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EEC02-C7EB-4F57-98F4-855F60C9F3CE}">
  <dimension ref="A1:AV53"/>
  <sheetViews>
    <sheetView zoomScale="90" zoomScaleNormal="90" workbookViewId="0">
      <selection activeCell="E3" sqref="E3"/>
    </sheetView>
  </sheetViews>
  <sheetFormatPr defaultColWidth="34.54296875" defaultRowHeight="14.5" x14ac:dyDescent="0.35"/>
  <cols>
    <col min="1" max="1" width="20.453125" customWidth="1"/>
    <col min="3" max="3" width="55.453125" customWidth="1"/>
  </cols>
  <sheetData>
    <row r="1" spans="1:48" ht="28.5" x14ac:dyDescent="0.65">
      <c r="A1" s="699" t="s">
        <v>497</v>
      </c>
      <c r="B1" s="699"/>
      <c r="C1" s="699"/>
    </row>
    <row r="2" spans="1:48" x14ac:dyDescent="0.35">
      <c r="A2" s="4" t="s">
        <v>498</v>
      </c>
      <c r="B2" s="4" t="s">
        <v>499</v>
      </c>
      <c r="C2" s="4" t="s">
        <v>500</v>
      </c>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4"/>
    </row>
    <row r="3" spans="1:48" ht="43.5" x14ac:dyDescent="0.35">
      <c r="A3" s="5" t="s">
        <v>501</v>
      </c>
      <c r="B3" s="115" t="s">
        <v>502</v>
      </c>
      <c r="C3" s="11" t="s">
        <v>503</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3"/>
    </row>
    <row r="4" spans="1:48" ht="72.5" x14ac:dyDescent="0.35">
      <c r="A4" s="5" t="s">
        <v>504</v>
      </c>
      <c r="B4" s="116" t="s">
        <v>893</v>
      </c>
      <c r="C4" s="286" t="s">
        <v>894</v>
      </c>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10"/>
    </row>
    <row r="5" spans="1:48" x14ac:dyDescent="0.35">
      <c r="A5" s="5" t="s">
        <v>505</v>
      </c>
      <c r="B5" s="116" t="s">
        <v>506</v>
      </c>
      <c r="C5" s="117" t="s">
        <v>507</v>
      </c>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9"/>
    </row>
    <row r="6" spans="1:48" ht="43.5" x14ac:dyDescent="0.35">
      <c r="A6" s="5" t="s">
        <v>508</v>
      </c>
      <c r="B6" s="116" t="s">
        <v>509</v>
      </c>
      <c r="C6" s="8" t="s">
        <v>510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10"/>
    </row>
    <row r="7" spans="1:48" ht="58" x14ac:dyDescent="0.35">
      <c r="A7" s="5" t="s">
        <v>511</v>
      </c>
      <c r="B7" s="116" t="s">
        <v>512</v>
      </c>
      <c r="C7" s="117" t="s">
        <v>895</v>
      </c>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10"/>
    </row>
    <row r="8" spans="1:48" ht="87" x14ac:dyDescent="0.35">
      <c r="A8" s="5" t="s">
        <v>513</v>
      </c>
      <c r="B8" s="7" t="s">
        <v>514</v>
      </c>
      <c r="C8" s="8" t="s">
        <v>515</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10"/>
    </row>
    <row r="9" spans="1:48" ht="87" x14ac:dyDescent="0.35">
      <c r="A9" s="5" t="s">
        <v>516</v>
      </c>
      <c r="B9" s="116" t="s">
        <v>517</v>
      </c>
      <c r="C9" s="8" t="s">
        <v>518</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10"/>
    </row>
    <row r="10" spans="1:48" ht="87" x14ac:dyDescent="0.35">
      <c r="A10" s="5" t="s">
        <v>519</v>
      </c>
      <c r="B10" s="116" t="s">
        <v>520</v>
      </c>
      <c r="C10" s="8" t="s">
        <v>521</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10"/>
    </row>
    <row r="11" spans="1:48" ht="72.5" x14ac:dyDescent="0.35">
      <c r="A11" s="5" t="s">
        <v>522</v>
      </c>
      <c r="B11" s="115" t="s">
        <v>523</v>
      </c>
      <c r="C11" s="11" t="s">
        <v>524</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3"/>
    </row>
    <row r="12" spans="1:48" ht="101.5" x14ac:dyDescent="0.35">
      <c r="A12" s="5">
        <v>10</v>
      </c>
      <c r="B12" s="116" t="s">
        <v>525</v>
      </c>
      <c r="C12" s="286" t="s">
        <v>897</v>
      </c>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01.5" x14ac:dyDescent="0.35">
      <c r="A13" s="5">
        <v>11</v>
      </c>
      <c r="B13" s="116" t="s">
        <v>526</v>
      </c>
      <c r="C13" s="8" t="s">
        <v>527</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10"/>
    </row>
    <row r="14" spans="1:48" ht="29" x14ac:dyDescent="0.35">
      <c r="A14" s="5">
        <v>12</v>
      </c>
      <c r="B14" s="116" t="s">
        <v>528</v>
      </c>
      <c r="C14" s="117" t="s">
        <v>529</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9"/>
    </row>
    <row r="15" spans="1:48" ht="72.5" x14ac:dyDescent="0.35">
      <c r="A15" s="5">
        <v>13</v>
      </c>
      <c r="B15" s="116" t="s">
        <v>530</v>
      </c>
      <c r="C15" s="8" t="s">
        <v>531</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10"/>
    </row>
    <row r="16" spans="1:48" ht="58" x14ac:dyDescent="0.35">
      <c r="A16" s="5">
        <v>14</v>
      </c>
      <c r="B16" s="116" t="s">
        <v>532</v>
      </c>
      <c r="C16" s="8" t="s">
        <v>533</v>
      </c>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10"/>
    </row>
    <row r="17" spans="1:48" ht="43.5" x14ac:dyDescent="0.35">
      <c r="A17" s="5">
        <v>15</v>
      </c>
      <c r="B17" s="116" t="s">
        <v>534</v>
      </c>
      <c r="C17" s="8" t="s">
        <v>535</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10"/>
    </row>
    <row r="18" spans="1:48" ht="58" x14ac:dyDescent="0.35">
      <c r="A18" s="5">
        <v>16</v>
      </c>
      <c r="B18" s="116" t="s">
        <v>536</v>
      </c>
      <c r="C18" s="8" t="s">
        <v>537</v>
      </c>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10"/>
    </row>
    <row r="19" spans="1:48" ht="72.5" x14ac:dyDescent="0.35">
      <c r="A19" s="5">
        <v>17</v>
      </c>
      <c r="B19" s="116" t="s">
        <v>538</v>
      </c>
      <c r="C19" s="117" t="s">
        <v>898</v>
      </c>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10"/>
    </row>
    <row r="20" spans="1:48" ht="72.5" x14ac:dyDescent="0.35">
      <c r="A20" s="5">
        <v>18</v>
      </c>
      <c r="B20" s="116" t="s">
        <v>539</v>
      </c>
      <c r="C20" s="8" t="s">
        <v>540</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10"/>
    </row>
    <row r="21" spans="1:48" ht="72.5" x14ac:dyDescent="0.35">
      <c r="A21" s="5">
        <v>19</v>
      </c>
      <c r="B21" s="116" t="s">
        <v>541</v>
      </c>
      <c r="C21" s="117" t="s">
        <v>899</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10"/>
    </row>
    <row r="22" spans="1:48" ht="58" x14ac:dyDescent="0.35">
      <c r="A22" s="5">
        <v>20</v>
      </c>
      <c r="B22" s="116" t="s">
        <v>542</v>
      </c>
      <c r="C22" s="117" t="s">
        <v>900</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10"/>
    </row>
    <row r="23" spans="1:48" ht="72.5" x14ac:dyDescent="0.35">
      <c r="A23" s="5">
        <v>21</v>
      </c>
      <c r="B23" s="115" t="s">
        <v>543</v>
      </c>
      <c r="C23" s="11" t="s">
        <v>544</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3"/>
    </row>
    <row r="24" spans="1:48" ht="72.5" x14ac:dyDescent="0.35">
      <c r="A24" s="5">
        <v>22</v>
      </c>
      <c r="B24" s="116" t="s">
        <v>545</v>
      </c>
      <c r="C24" s="8" t="s">
        <v>546</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10"/>
    </row>
    <row r="25" spans="1:48" ht="29" x14ac:dyDescent="0.35">
      <c r="A25" s="5">
        <v>23</v>
      </c>
      <c r="B25" s="116" t="s">
        <v>547</v>
      </c>
      <c r="C25" s="117" t="s">
        <v>548</v>
      </c>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9"/>
    </row>
    <row r="26" spans="1:48" ht="43.5" x14ac:dyDescent="0.35">
      <c r="A26" s="5">
        <v>24</v>
      </c>
      <c r="B26" s="116" t="s">
        <v>549</v>
      </c>
      <c r="C26" s="8" t="s">
        <v>550</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10"/>
    </row>
    <row r="27" spans="1:48" ht="58" x14ac:dyDescent="0.35">
      <c r="A27" s="5">
        <v>25</v>
      </c>
      <c r="B27" s="116" t="s">
        <v>551</v>
      </c>
      <c r="C27" s="8" t="s">
        <v>552</v>
      </c>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10"/>
    </row>
    <row r="28" spans="1:48" ht="58" x14ac:dyDescent="0.35">
      <c r="A28" s="5">
        <v>26</v>
      </c>
      <c r="B28" s="116" t="s">
        <v>553</v>
      </c>
      <c r="C28" s="117" t="s">
        <v>901</v>
      </c>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10"/>
    </row>
    <row r="29" spans="1:48" ht="58" x14ac:dyDescent="0.35">
      <c r="A29" s="5" t="s">
        <v>1018</v>
      </c>
      <c r="B29" s="116" t="s">
        <v>1019</v>
      </c>
      <c r="C29" s="117" t="s">
        <v>1023</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10"/>
    </row>
    <row r="30" spans="1:48" ht="58" x14ac:dyDescent="0.35">
      <c r="A30" s="5">
        <v>31</v>
      </c>
      <c r="B30" s="116" t="s">
        <v>554</v>
      </c>
      <c r="C30" s="117" t="s">
        <v>902</v>
      </c>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10"/>
    </row>
    <row r="31" spans="1:48" ht="72.5" x14ac:dyDescent="0.35">
      <c r="A31" s="5">
        <v>32</v>
      </c>
      <c r="B31" s="116" t="s">
        <v>555</v>
      </c>
      <c r="C31" s="117" t="s">
        <v>903</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10"/>
    </row>
    <row r="32" spans="1:48" ht="43.5" x14ac:dyDescent="0.35">
      <c r="A32" s="5">
        <v>33</v>
      </c>
      <c r="B32" s="116" t="s">
        <v>556</v>
      </c>
      <c r="C32" s="117" t="s">
        <v>904</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10"/>
    </row>
    <row r="33" spans="1:48" ht="43.5" x14ac:dyDescent="0.35">
      <c r="A33" s="5">
        <v>34</v>
      </c>
      <c r="B33" s="116" t="s">
        <v>557</v>
      </c>
      <c r="C33" s="117" t="s">
        <v>905</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10"/>
    </row>
    <row r="34" spans="1:48" ht="29" x14ac:dyDescent="0.35">
      <c r="A34" s="5">
        <v>41</v>
      </c>
      <c r="B34" s="116" t="s">
        <v>558</v>
      </c>
      <c r="C34" s="117" t="s">
        <v>906</v>
      </c>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10"/>
    </row>
    <row r="35" spans="1:48" ht="29" x14ac:dyDescent="0.35">
      <c r="A35" s="5">
        <v>42</v>
      </c>
      <c r="B35" s="116" t="s">
        <v>559</v>
      </c>
      <c r="C35" s="117" t="s">
        <v>907</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10"/>
    </row>
    <row r="36" spans="1:48" ht="58" x14ac:dyDescent="0.35">
      <c r="A36" s="5">
        <v>49</v>
      </c>
      <c r="B36" s="116" t="s">
        <v>560</v>
      </c>
      <c r="C36" s="117" t="s">
        <v>908</v>
      </c>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10"/>
    </row>
    <row r="37" spans="1:48" ht="43.5" x14ac:dyDescent="0.35">
      <c r="A37" s="5">
        <v>50</v>
      </c>
      <c r="B37" s="115" t="s">
        <v>561</v>
      </c>
      <c r="C37" s="272" t="s">
        <v>909</v>
      </c>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3"/>
    </row>
    <row r="38" spans="1:48" ht="43.5" x14ac:dyDescent="0.35">
      <c r="A38" s="5">
        <v>51</v>
      </c>
      <c r="B38" s="116" t="s">
        <v>562</v>
      </c>
      <c r="C38" s="117" t="s">
        <v>910</v>
      </c>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10"/>
    </row>
    <row r="39" spans="1:48" ht="72.5" x14ac:dyDescent="0.35">
      <c r="A39" s="5">
        <v>52</v>
      </c>
      <c r="B39" s="7" t="s">
        <v>563</v>
      </c>
      <c r="C39" s="117" t="s">
        <v>911</v>
      </c>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10"/>
    </row>
    <row r="40" spans="1:48" ht="145" x14ac:dyDescent="0.35">
      <c r="A40" s="5">
        <v>53</v>
      </c>
      <c r="B40" s="116" t="s">
        <v>912</v>
      </c>
      <c r="C40" s="117" t="s">
        <v>913</v>
      </c>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10"/>
    </row>
    <row r="41" spans="1:48" ht="72.5" x14ac:dyDescent="0.35">
      <c r="A41" s="5">
        <v>54</v>
      </c>
      <c r="B41" s="7" t="s">
        <v>564</v>
      </c>
      <c r="C41" s="8" t="s">
        <v>565</v>
      </c>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10"/>
    </row>
    <row r="42" spans="1:48" ht="72.5" x14ac:dyDescent="0.35">
      <c r="A42" s="5">
        <v>55</v>
      </c>
      <c r="B42" s="7" t="s">
        <v>566</v>
      </c>
      <c r="C42" s="117" t="s">
        <v>914</v>
      </c>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10"/>
    </row>
    <row r="43" spans="1:48" ht="43.5" x14ac:dyDescent="0.35">
      <c r="A43" s="5">
        <v>56</v>
      </c>
      <c r="B43" s="7" t="s">
        <v>567</v>
      </c>
      <c r="C43" s="117" t="s">
        <v>915</v>
      </c>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10"/>
    </row>
    <row r="44" spans="1:48" ht="58" x14ac:dyDescent="0.35">
      <c r="A44" s="5">
        <v>57</v>
      </c>
      <c r="B44" s="7" t="s">
        <v>568</v>
      </c>
      <c r="C44" s="117" t="s">
        <v>916</v>
      </c>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10"/>
    </row>
    <row r="45" spans="1:48" ht="43.5" x14ac:dyDescent="0.35">
      <c r="A45" s="5">
        <v>58</v>
      </c>
      <c r="B45" s="7" t="s">
        <v>569</v>
      </c>
      <c r="C45" s="117" t="s">
        <v>917</v>
      </c>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10"/>
    </row>
    <row r="46" spans="1:48" ht="101.5" x14ac:dyDescent="0.35">
      <c r="A46" s="5">
        <v>60</v>
      </c>
      <c r="B46" s="116" t="s">
        <v>570</v>
      </c>
      <c r="C46" s="8" t="s">
        <v>571</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10"/>
    </row>
    <row r="47" spans="1:48" ht="72.5" x14ac:dyDescent="0.35">
      <c r="A47" s="5">
        <v>61</v>
      </c>
      <c r="B47" s="115" t="s">
        <v>572</v>
      </c>
      <c r="C47" s="272" t="s">
        <v>918</v>
      </c>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3"/>
    </row>
    <row r="48" spans="1:48" ht="58" x14ac:dyDescent="0.35">
      <c r="A48" s="5">
        <v>62</v>
      </c>
      <c r="B48" s="116" t="s">
        <v>573</v>
      </c>
      <c r="C48" s="117" t="s">
        <v>919</v>
      </c>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10"/>
    </row>
    <row r="49" spans="1:48" ht="43.5" x14ac:dyDescent="0.35">
      <c r="A49" s="5">
        <v>65</v>
      </c>
      <c r="B49" s="116" t="s">
        <v>574</v>
      </c>
      <c r="C49" s="117" t="s">
        <v>575</v>
      </c>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9"/>
    </row>
    <row r="50" spans="1:48" ht="43.5" x14ac:dyDescent="0.35">
      <c r="A50" s="5">
        <v>71</v>
      </c>
      <c r="B50" s="116" t="s">
        <v>576</v>
      </c>
      <c r="C50" s="117" t="s">
        <v>577</v>
      </c>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9"/>
    </row>
    <row r="51" spans="1:48" ht="43.5" x14ac:dyDescent="0.35">
      <c r="A51" s="5">
        <v>72</v>
      </c>
      <c r="B51" s="116" t="s">
        <v>578</v>
      </c>
      <c r="C51" s="117" t="s">
        <v>920</v>
      </c>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10"/>
    </row>
    <row r="52" spans="1:48" ht="29" x14ac:dyDescent="0.35">
      <c r="A52" s="5">
        <v>81</v>
      </c>
      <c r="B52" s="116" t="s">
        <v>579</v>
      </c>
      <c r="C52" s="117" t="s">
        <v>921</v>
      </c>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10"/>
    </row>
    <row r="53" spans="1:48" x14ac:dyDescent="0.35">
      <c r="A53" s="5">
        <v>99</v>
      </c>
      <c r="B53" s="116" t="s">
        <v>580</v>
      </c>
      <c r="C53" s="117" t="s">
        <v>581</v>
      </c>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9"/>
    </row>
  </sheetData>
  <sheetProtection algorithmName="SHA-512" hashValue="u+w7xJC6KdxKBjDYps4I8g9d8lJVygxVH6yB/rKwWDkKE+ZcrsrWeai34eOY3fISmbto7+Z3yq3lJJC0WRTl0A==" saltValue="eM8yzqkvkpoeRecMqIenEg==" spinCount="100000" sheet="1" sort="0" autoFilter="0"/>
  <mergeCells count="1">
    <mergeCell ref="A1:C1"/>
  </mergeCells>
  <pageMargins left="0.7" right="0.7" top="0.75" bottom="0.75" header="0.3" footer="0.3"/>
  <pageSetup scale="81" orientation="portrait" horizontalDpi="1200" verticalDpi="12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A980-2C03-43A0-9084-77E725B6839D}">
  <dimension ref="A1:B14"/>
  <sheetViews>
    <sheetView zoomScaleNormal="100" workbookViewId="0">
      <selection activeCell="E44" sqref="E44"/>
    </sheetView>
  </sheetViews>
  <sheetFormatPr defaultRowHeight="14.5" x14ac:dyDescent="0.35"/>
  <cols>
    <col min="1" max="1" width="18.81640625" customWidth="1"/>
    <col min="2" max="2" width="36.81640625" style="2" customWidth="1"/>
  </cols>
  <sheetData>
    <row r="1" spans="1:2" ht="28.5" x14ac:dyDescent="0.65">
      <c r="A1" s="699" t="s">
        <v>582</v>
      </c>
      <c r="B1" s="699"/>
    </row>
    <row r="2" spans="1:2" x14ac:dyDescent="0.35">
      <c r="A2" s="37" t="s">
        <v>583</v>
      </c>
      <c r="B2" s="37" t="s">
        <v>584</v>
      </c>
    </row>
    <row r="3" spans="1:2" x14ac:dyDescent="0.35">
      <c r="A3" s="285" t="s">
        <v>889</v>
      </c>
      <c r="B3" s="285" t="s">
        <v>890</v>
      </c>
    </row>
    <row r="4" spans="1:2" x14ac:dyDescent="0.35">
      <c r="A4" s="284" t="s">
        <v>891</v>
      </c>
      <c r="B4" s="284" t="s">
        <v>892</v>
      </c>
    </row>
    <row r="5" spans="1:2" x14ac:dyDescent="0.35">
      <c r="A5" s="2" t="s">
        <v>585</v>
      </c>
      <c r="B5" s="2" t="s">
        <v>586</v>
      </c>
    </row>
    <row r="6" spans="1:2" x14ac:dyDescent="0.35">
      <c r="A6" s="2" t="s">
        <v>587</v>
      </c>
      <c r="B6" s="2" t="s">
        <v>588</v>
      </c>
    </row>
    <row r="7" spans="1:2" x14ac:dyDescent="0.35">
      <c r="A7" s="2" t="s">
        <v>589</v>
      </c>
      <c r="B7" s="2" t="s">
        <v>590</v>
      </c>
    </row>
    <row r="8" spans="1:2" x14ac:dyDescent="0.35">
      <c r="A8" s="2" t="s">
        <v>591</v>
      </c>
      <c r="B8" s="2" t="s">
        <v>592</v>
      </c>
    </row>
    <row r="9" spans="1:2" x14ac:dyDescent="0.35">
      <c r="A9" s="2" t="s">
        <v>593</v>
      </c>
      <c r="B9" s="2" t="s">
        <v>594</v>
      </c>
    </row>
    <row r="10" spans="1:2" x14ac:dyDescent="0.35">
      <c r="A10" s="2" t="s">
        <v>595</v>
      </c>
      <c r="B10" s="2" t="s">
        <v>596</v>
      </c>
    </row>
    <row r="11" spans="1:2" x14ac:dyDescent="0.35">
      <c r="A11" s="2" t="s">
        <v>8</v>
      </c>
      <c r="B11" s="2" t="s">
        <v>597</v>
      </c>
    </row>
    <row r="12" spans="1:2" x14ac:dyDescent="0.35">
      <c r="A12" s="2" t="s">
        <v>598</v>
      </c>
      <c r="B12" s="2" t="s">
        <v>7</v>
      </c>
    </row>
    <row r="13" spans="1:2" x14ac:dyDescent="0.35">
      <c r="A13" s="2" t="s">
        <v>599</v>
      </c>
      <c r="B13" s="2" t="s">
        <v>600</v>
      </c>
    </row>
    <row r="14" spans="1:2" x14ac:dyDescent="0.35">
      <c r="A14" s="2" t="s">
        <v>601</v>
      </c>
      <c r="B14" s="2" t="s">
        <v>602</v>
      </c>
    </row>
  </sheetData>
  <sheetProtection algorithmName="SHA-512" hashValue="4m07ZoMKMuP2TdkeHVOFbZYuM2+mgM/7PTBjW1cZOk2GIin4gEZV2k/pYJlcN1XSQ9HMhx0A9eudAIHMW3lhJw==" saltValue="6ehTrsyHJdWb0i5lEVtcoA==" spinCount="100000" sheet="1" sort="0" autoFilter="0"/>
  <mergeCells count="1">
    <mergeCell ref="A1:B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F6C80-CC5C-4AC1-B857-0E43E4E13F0A}">
  <sheetPr>
    <tabColor theme="4" tint="0.39997558519241921"/>
    <pageSetUpPr fitToPage="1"/>
  </sheetPr>
  <dimension ref="A1:T203"/>
  <sheetViews>
    <sheetView zoomScale="85" zoomScaleNormal="85" workbookViewId="0">
      <selection activeCell="H213" sqref="H212:H213"/>
    </sheetView>
  </sheetViews>
  <sheetFormatPr defaultColWidth="20.54296875" defaultRowHeight="14.5" x14ac:dyDescent="0.35"/>
  <cols>
    <col min="1" max="1" width="16.453125" style="53" bestFit="1" customWidth="1"/>
    <col min="2" max="2" width="20.54296875" style="80"/>
    <col min="3" max="3" width="20.54296875" style="106"/>
    <col min="4" max="4" width="9.81640625" style="80" bestFit="1" customWidth="1"/>
    <col min="5" max="5" width="10.36328125" style="238" hidden="1" customWidth="1"/>
    <col min="6" max="11" width="16.54296875" style="80" customWidth="1"/>
    <col min="12" max="12" width="16.54296875" style="81" customWidth="1"/>
    <col min="13" max="16" width="16.54296875" style="80" customWidth="1"/>
    <col min="17" max="17" width="16.54296875" style="81" customWidth="1"/>
    <col min="18" max="18" width="16.54296875" style="80" customWidth="1"/>
    <col min="19" max="19" width="16.54296875" style="81" customWidth="1"/>
    <col min="20" max="20" width="11.54296875" style="80" hidden="1" customWidth="1"/>
    <col min="21" max="16384" width="20.54296875" style="80"/>
  </cols>
  <sheetData>
    <row r="1" spans="1:19" s="154" customFormat="1" ht="29.15" customHeight="1" thickBot="1" x14ac:dyDescent="0.4">
      <c r="A1" s="486" t="s">
        <v>753</v>
      </c>
      <c r="B1" s="487"/>
      <c r="C1" s="487"/>
      <c r="D1" s="487"/>
      <c r="E1" s="487"/>
      <c r="F1" s="487"/>
      <c r="G1" s="487"/>
      <c r="H1" s="487"/>
      <c r="I1" s="487"/>
      <c r="J1" s="487"/>
      <c r="K1" s="487"/>
      <c r="L1" s="487"/>
      <c r="M1" s="487"/>
      <c r="N1" s="487"/>
      <c r="O1" s="487"/>
      <c r="P1" s="487"/>
      <c r="Q1" s="487"/>
      <c r="R1" s="487"/>
      <c r="S1" s="488"/>
    </row>
    <row r="2" spans="1:19" s="79" customFormat="1" ht="101.5" x14ac:dyDescent="0.35">
      <c r="A2" s="73" t="s">
        <v>0</v>
      </c>
      <c r="B2" s="74" t="s">
        <v>1</v>
      </c>
      <c r="C2" s="74" t="s">
        <v>2</v>
      </c>
      <c r="D2" s="74" t="s">
        <v>3</v>
      </c>
      <c r="E2" s="267" t="s">
        <v>777</v>
      </c>
      <c r="F2" s="420" t="s">
        <v>1109</v>
      </c>
      <c r="G2" s="419" t="s">
        <v>1128</v>
      </c>
      <c r="H2" s="419" t="s">
        <v>1126</v>
      </c>
      <c r="I2" s="74" t="s">
        <v>4</v>
      </c>
      <c r="J2" s="74" t="s">
        <v>5</v>
      </c>
      <c r="K2" s="74" t="s">
        <v>6</v>
      </c>
      <c r="L2" s="58" t="s">
        <v>1110</v>
      </c>
      <c r="M2" s="419" t="s">
        <v>1125</v>
      </c>
      <c r="N2" s="58" t="s">
        <v>1111</v>
      </c>
      <c r="O2" s="74" t="s">
        <v>1112</v>
      </c>
      <c r="P2" s="74" t="s">
        <v>1124</v>
      </c>
      <c r="Q2" s="74" t="s">
        <v>1114</v>
      </c>
      <c r="R2" s="74" t="s">
        <v>1115</v>
      </c>
      <c r="S2" s="75" t="s">
        <v>1123</v>
      </c>
    </row>
    <row r="3" spans="1:19" x14ac:dyDescent="0.35">
      <c r="A3" s="59" t="s">
        <v>9</v>
      </c>
      <c r="B3" s="54" t="s">
        <v>10</v>
      </c>
      <c r="C3" s="106" t="s">
        <v>11</v>
      </c>
      <c r="D3" s="54">
        <v>90785</v>
      </c>
      <c r="E3" s="263"/>
      <c r="F3" s="414">
        <v>16.5</v>
      </c>
      <c r="G3" s="414">
        <v>16.5</v>
      </c>
      <c r="H3" s="414">
        <v>16.5</v>
      </c>
      <c r="I3" s="82" t="s">
        <v>12</v>
      </c>
      <c r="J3" s="82">
        <v>16.5</v>
      </c>
      <c r="K3" s="82">
        <v>16.5</v>
      </c>
      <c r="L3" s="82">
        <v>16.5</v>
      </c>
      <c r="M3" s="414">
        <v>16.5</v>
      </c>
      <c r="N3" s="82">
        <v>16.5</v>
      </c>
      <c r="O3" s="82">
        <v>16.5</v>
      </c>
      <c r="P3" s="82">
        <v>16.5</v>
      </c>
      <c r="Q3" s="82">
        <v>16.5</v>
      </c>
      <c r="R3" s="82">
        <v>16.5</v>
      </c>
      <c r="S3" s="82">
        <v>16.5</v>
      </c>
    </row>
    <row r="4" spans="1:19" ht="29" x14ac:dyDescent="0.35">
      <c r="A4" s="59" t="s">
        <v>9</v>
      </c>
      <c r="B4" s="54" t="s">
        <v>13</v>
      </c>
      <c r="C4" s="106" t="s">
        <v>14</v>
      </c>
      <c r="D4" s="54">
        <v>90791</v>
      </c>
      <c r="E4" s="263"/>
      <c r="F4" s="76" t="s">
        <v>12</v>
      </c>
      <c r="G4" s="55" t="s">
        <v>12</v>
      </c>
      <c r="H4" s="55" t="s">
        <v>12</v>
      </c>
      <c r="I4" s="82" t="s">
        <v>12</v>
      </c>
      <c r="J4" s="82" t="s">
        <v>12</v>
      </c>
      <c r="K4" s="82" t="s">
        <v>12</v>
      </c>
      <c r="L4" s="82">
        <v>61.976236300000004</v>
      </c>
      <c r="M4" s="55" t="s">
        <v>12</v>
      </c>
      <c r="N4" s="82">
        <v>95.269255799999996</v>
      </c>
      <c r="O4" s="82" t="s">
        <v>12</v>
      </c>
      <c r="P4" s="82">
        <v>106.53766240000002</v>
      </c>
      <c r="Q4" s="82" t="s">
        <v>12</v>
      </c>
      <c r="R4" s="82">
        <v>117.80606900000001</v>
      </c>
      <c r="S4" s="462">
        <v>237.14873890000001</v>
      </c>
    </row>
    <row r="5" spans="1:19" ht="43.5" x14ac:dyDescent="0.35">
      <c r="A5" s="59" t="s">
        <v>9</v>
      </c>
      <c r="B5" s="54" t="s">
        <v>16</v>
      </c>
      <c r="C5" s="106" t="s">
        <v>999</v>
      </c>
      <c r="D5" s="54">
        <v>90846</v>
      </c>
      <c r="E5" s="263">
        <v>3</v>
      </c>
      <c r="F5" s="76" t="s">
        <v>12</v>
      </c>
      <c r="G5" s="55" t="s">
        <v>12</v>
      </c>
      <c r="H5" s="55" t="s">
        <v>12</v>
      </c>
      <c r="I5" s="82" t="s">
        <v>12</v>
      </c>
      <c r="J5" s="82" t="s">
        <v>12</v>
      </c>
      <c r="K5" s="82" t="s">
        <v>12</v>
      </c>
      <c r="L5" s="82">
        <v>185.9287089</v>
      </c>
      <c r="M5" s="55" t="s">
        <v>12</v>
      </c>
      <c r="N5" s="82">
        <v>285.80776739999999</v>
      </c>
      <c r="O5" s="82" t="s">
        <v>12</v>
      </c>
      <c r="P5" s="82">
        <v>319.61298720000002</v>
      </c>
      <c r="Q5" s="82" t="s">
        <v>12</v>
      </c>
      <c r="R5" s="82">
        <v>353.418207</v>
      </c>
      <c r="S5" s="462">
        <v>711.44621670000004</v>
      </c>
    </row>
    <row r="6" spans="1:19" ht="72.5" x14ac:dyDescent="0.35">
      <c r="A6" s="59" t="s">
        <v>9</v>
      </c>
      <c r="B6" s="54" t="s">
        <v>16</v>
      </c>
      <c r="C6" s="106" t="s">
        <v>1001</v>
      </c>
      <c r="D6" s="54">
        <v>90847</v>
      </c>
      <c r="E6" s="263">
        <v>3</v>
      </c>
      <c r="F6" s="76" t="s">
        <v>12</v>
      </c>
      <c r="G6" s="55" t="s">
        <v>12</v>
      </c>
      <c r="H6" s="55" t="s">
        <v>12</v>
      </c>
      <c r="I6" s="82" t="s">
        <v>12</v>
      </c>
      <c r="J6" s="82" t="s">
        <v>12</v>
      </c>
      <c r="K6" s="82" t="s">
        <v>12</v>
      </c>
      <c r="L6" s="82">
        <v>185.9287089</v>
      </c>
      <c r="M6" s="55" t="s">
        <v>12</v>
      </c>
      <c r="N6" s="82">
        <v>285.80776739999999</v>
      </c>
      <c r="O6" s="82" t="s">
        <v>12</v>
      </c>
      <c r="P6" s="82">
        <v>319.61298720000002</v>
      </c>
      <c r="Q6" s="82" t="s">
        <v>12</v>
      </c>
      <c r="R6" s="82">
        <v>353.418207</v>
      </c>
      <c r="S6" s="462">
        <v>711.44621670000004</v>
      </c>
    </row>
    <row r="7" spans="1:19" ht="43.5" x14ac:dyDescent="0.35">
      <c r="A7" s="59" t="s">
        <v>9</v>
      </c>
      <c r="B7" s="54" t="s">
        <v>16</v>
      </c>
      <c r="C7" s="106" t="s">
        <v>17</v>
      </c>
      <c r="D7" s="54">
        <v>90849</v>
      </c>
      <c r="E7" s="263"/>
      <c r="F7" s="76" t="s">
        <v>12</v>
      </c>
      <c r="G7" s="55" t="s">
        <v>12</v>
      </c>
      <c r="H7" s="55" t="s">
        <v>12</v>
      </c>
      <c r="I7" s="82" t="s">
        <v>12</v>
      </c>
      <c r="J7" s="82" t="s">
        <v>12</v>
      </c>
      <c r="K7" s="82" t="s">
        <v>12</v>
      </c>
      <c r="L7" s="82">
        <f>61.9762363/4.5</f>
        <v>13.772496955555555</v>
      </c>
      <c r="M7" s="55" t="s">
        <v>12</v>
      </c>
      <c r="N7" s="82">
        <f>95.2692558/4.5</f>
        <v>21.170945733333333</v>
      </c>
      <c r="O7" s="82" t="s">
        <v>12</v>
      </c>
      <c r="P7" s="82">
        <f>106.5376624/4.5</f>
        <v>23.675036088888888</v>
      </c>
      <c r="Q7" s="82" t="s">
        <v>12</v>
      </c>
      <c r="R7" s="82">
        <f>117.806069/4.5</f>
        <v>26.179126444444442</v>
      </c>
      <c r="S7" s="462">
        <f>237.1487389/4.5</f>
        <v>52.699719755555556</v>
      </c>
    </row>
    <row r="8" spans="1:19" ht="130.5" x14ac:dyDescent="0.35">
      <c r="A8" s="59" t="s">
        <v>9</v>
      </c>
      <c r="B8" s="54" t="s">
        <v>13</v>
      </c>
      <c r="C8" s="106" t="s">
        <v>18</v>
      </c>
      <c r="D8" s="54">
        <v>90885</v>
      </c>
      <c r="E8" s="263"/>
      <c r="F8" s="76" t="s">
        <v>12</v>
      </c>
      <c r="G8" s="55" t="s">
        <v>12</v>
      </c>
      <c r="H8" s="55" t="s">
        <v>12</v>
      </c>
      <c r="I8" s="82" t="s">
        <v>12</v>
      </c>
      <c r="J8" s="82" t="s">
        <v>12</v>
      </c>
      <c r="K8" s="82" t="s">
        <v>12</v>
      </c>
      <c r="L8" s="82">
        <v>61.976236300000004</v>
      </c>
      <c r="M8" s="55" t="s">
        <v>12</v>
      </c>
      <c r="N8" s="82">
        <v>95.269255799999996</v>
      </c>
      <c r="O8" s="82" t="s">
        <v>12</v>
      </c>
      <c r="P8" s="82">
        <v>106.53766240000002</v>
      </c>
      <c r="Q8" s="82" t="s">
        <v>12</v>
      </c>
      <c r="R8" s="82">
        <v>117.80606900000001</v>
      </c>
      <c r="S8" s="462">
        <v>237.14873890000001</v>
      </c>
    </row>
    <row r="9" spans="1:19" ht="101.5" x14ac:dyDescent="0.35">
      <c r="A9" s="59" t="s">
        <v>9</v>
      </c>
      <c r="B9" s="54" t="s">
        <v>10</v>
      </c>
      <c r="C9" s="106" t="s">
        <v>19</v>
      </c>
      <c r="D9" s="54">
        <v>90887</v>
      </c>
      <c r="E9" s="263"/>
      <c r="F9" s="76" t="s">
        <v>12</v>
      </c>
      <c r="G9" s="55" t="s">
        <v>12</v>
      </c>
      <c r="H9" s="55" t="s">
        <v>12</v>
      </c>
      <c r="I9" s="82" t="s">
        <v>12</v>
      </c>
      <c r="J9" s="82" t="s">
        <v>12</v>
      </c>
      <c r="K9" s="82" t="s">
        <v>12</v>
      </c>
      <c r="L9" s="82">
        <v>61.976236300000004</v>
      </c>
      <c r="M9" s="414">
        <v>81.952048000000005</v>
      </c>
      <c r="N9" s="82">
        <v>95.269255799999996</v>
      </c>
      <c r="O9" s="82">
        <v>96.293656400000003</v>
      </c>
      <c r="P9" s="82">
        <v>106.53766240000002</v>
      </c>
      <c r="Q9" s="82">
        <v>113.70846660000001</v>
      </c>
      <c r="R9" s="82">
        <v>117.80606900000001</v>
      </c>
      <c r="S9" s="462">
        <v>237.14873890000001</v>
      </c>
    </row>
    <row r="10" spans="1:19" ht="29" x14ac:dyDescent="0.35">
      <c r="A10" s="59" t="s">
        <v>9</v>
      </c>
      <c r="B10" s="54" t="s">
        <v>13</v>
      </c>
      <c r="C10" s="106" t="s">
        <v>22</v>
      </c>
      <c r="D10" s="54">
        <v>96130</v>
      </c>
      <c r="E10" s="263">
        <v>4</v>
      </c>
      <c r="F10" s="76" t="s">
        <v>12</v>
      </c>
      <c r="G10" s="55" t="s">
        <v>12</v>
      </c>
      <c r="H10" s="55" t="s">
        <v>12</v>
      </c>
      <c r="I10" s="82" t="s">
        <v>12</v>
      </c>
      <c r="J10" s="82" t="s">
        <v>12</v>
      </c>
      <c r="K10" s="82" t="s">
        <v>12</v>
      </c>
      <c r="L10" s="82" t="s">
        <v>12</v>
      </c>
      <c r="M10" s="55" t="s">
        <v>12</v>
      </c>
      <c r="N10" s="82">
        <v>381.07702319999999</v>
      </c>
      <c r="O10" s="82" t="s">
        <v>12</v>
      </c>
      <c r="P10" s="82">
        <v>426.15064960000001</v>
      </c>
      <c r="Q10" s="82" t="s">
        <v>12</v>
      </c>
      <c r="R10" s="82">
        <v>471.22427599999997</v>
      </c>
      <c r="S10" s="462">
        <v>948.59495560000005</v>
      </c>
    </row>
    <row r="11" spans="1:19" ht="43.5" x14ac:dyDescent="0.35">
      <c r="A11" s="59" t="s">
        <v>9</v>
      </c>
      <c r="B11" s="54" t="s">
        <v>13</v>
      </c>
      <c r="C11" s="106" t="s">
        <v>23</v>
      </c>
      <c r="D11" s="54">
        <v>96131</v>
      </c>
      <c r="E11" s="263">
        <v>4</v>
      </c>
      <c r="F11" s="76" t="s">
        <v>12</v>
      </c>
      <c r="G11" s="55" t="s">
        <v>12</v>
      </c>
      <c r="H11" s="55" t="s">
        <v>12</v>
      </c>
      <c r="I11" s="82" t="s">
        <v>12</v>
      </c>
      <c r="J11" s="82" t="s">
        <v>12</v>
      </c>
      <c r="K11" s="82" t="s">
        <v>12</v>
      </c>
      <c r="L11" s="82" t="s">
        <v>12</v>
      </c>
      <c r="M11" s="55" t="s">
        <v>12</v>
      </c>
      <c r="N11" s="82">
        <v>381.07702319999999</v>
      </c>
      <c r="O11" s="82" t="s">
        <v>12</v>
      </c>
      <c r="P11" s="82">
        <v>426.15064960000001</v>
      </c>
      <c r="Q11" s="82" t="s">
        <v>12</v>
      </c>
      <c r="R11" s="82">
        <v>471.22427599999997</v>
      </c>
      <c r="S11" s="462">
        <v>948.59495560000005</v>
      </c>
    </row>
    <row r="12" spans="1:19" ht="72.5" x14ac:dyDescent="0.35">
      <c r="A12" s="59" t="s">
        <v>9</v>
      </c>
      <c r="B12" s="54" t="s">
        <v>10</v>
      </c>
      <c r="C12" s="106" t="s">
        <v>25</v>
      </c>
      <c r="D12" s="54">
        <v>96170</v>
      </c>
      <c r="E12" s="263">
        <v>2</v>
      </c>
      <c r="F12" s="412">
        <v>69.66</v>
      </c>
      <c r="G12" s="414">
        <v>87.08</v>
      </c>
      <c r="H12" s="414">
        <v>101.42</v>
      </c>
      <c r="I12" s="82" t="s">
        <v>12</v>
      </c>
      <c r="J12" s="82" t="s">
        <v>12</v>
      </c>
      <c r="K12" s="82" t="s">
        <v>12</v>
      </c>
      <c r="L12" s="82">
        <v>123.95247259999999</v>
      </c>
      <c r="M12" s="414">
        <v>163.9</v>
      </c>
      <c r="N12" s="82">
        <v>190.53851159999999</v>
      </c>
      <c r="O12" s="82">
        <v>192.58731280000001</v>
      </c>
      <c r="P12" s="82">
        <v>213.0753248</v>
      </c>
      <c r="Q12" s="82" t="s">
        <v>12</v>
      </c>
      <c r="R12" s="82">
        <v>235.62</v>
      </c>
      <c r="S12" s="462">
        <v>474.29747780000002</v>
      </c>
    </row>
    <row r="13" spans="1:19" ht="87" x14ac:dyDescent="0.35">
      <c r="A13" s="59" t="s">
        <v>9</v>
      </c>
      <c r="B13" s="54" t="s">
        <v>10</v>
      </c>
      <c r="C13" s="106" t="s">
        <v>26</v>
      </c>
      <c r="D13" s="54">
        <v>96171</v>
      </c>
      <c r="E13" s="263"/>
      <c r="F13" s="412">
        <v>34.829620399999996</v>
      </c>
      <c r="G13" s="414">
        <v>43.537025499999999</v>
      </c>
      <c r="H13" s="414">
        <v>50.707829699999998</v>
      </c>
      <c r="I13" s="82" t="s">
        <v>12</v>
      </c>
      <c r="J13" s="82" t="s">
        <v>12</v>
      </c>
      <c r="K13" s="82" t="s">
        <v>12</v>
      </c>
      <c r="L13" s="82">
        <v>61.976236300000004</v>
      </c>
      <c r="M13" s="414">
        <v>81.952048000000005</v>
      </c>
      <c r="N13" s="82">
        <v>95.269255799999996</v>
      </c>
      <c r="O13" s="82">
        <v>96.293656400000003</v>
      </c>
      <c r="P13" s="82">
        <v>106.53766240000002</v>
      </c>
      <c r="Q13" s="82" t="s">
        <v>12</v>
      </c>
      <c r="R13" s="82">
        <v>117.80606900000001</v>
      </c>
      <c r="S13" s="462">
        <v>237.14873890000001</v>
      </c>
    </row>
    <row r="14" spans="1:19" ht="43.5" x14ac:dyDescent="0.35">
      <c r="A14" s="59" t="s">
        <v>9</v>
      </c>
      <c r="B14" s="54" t="s">
        <v>13</v>
      </c>
      <c r="C14" s="106" t="s">
        <v>27</v>
      </c>
      <c r="D14" s="54">
        <v>98966</v>
      </c>
      <c r="E14" s="263">
        <v>0.5</v>
      </c>
      <c r="F14" s="76" t="s">
        <v>12</v>
      </c>
      <c r="G14" s="55" t="s">
        <v>12</v>
      </c>
      <c r="H14" s="55" t="s">
        <v>12</v>
      </c>
      <c r="I14" s="82" t="s">
        <v>12</v>
      </c>
      <c r="J14" s="82" t="s">
        <v>12</v>
      </c>
      <c r="K14" s="82" t="s">
        <v>12</v>
      </c>
      <c r="L14" s="82">
        <v>30.988118149999998</v>
      </c>
      <c r="M14" s="55" t="s">
        <v>12</v>
      </c>
      <c r="N14" s="82">
        <v>47.634627899999998</v>
      </c>
      <c r="O14" s="82" t="s">
        <v>12</v>
      </c>
      <c r="P14" s="82">
        <v>53.268831200000001</v>
      </c>
      <c r="Q14" s="82" t="s">
        <v>12</v>
      </c>
      <c r="R14" s="82">
        <v>58.903034499999997</v>
      </c>
      <c r="S14" s="462" t="s">
        <v>12</v>
      </c>
    </row>
    <row r="15" spans="1:19" ht="43.5" x14ac:dyDescent="0.35">
      <c r="A15" s="59" t="s">
        <v>9</v>
      </c>
      <c r="B15" s="54" t="s">
        <v>13</v>
      </c>
      <c r="C15" s="106" t="s">
        <v>28</v>
      </c>
      <c r="D15" s="54">
        <v>98967</v>
      </c>
      <c r="E15" s="263"/>
      <c r="F15" s="76" t="s">
        <v>12</v>
      </c>
      <c r="G15" s="55" t="s">
        <v>12</v>
      </c>
      <c r="H15" s="55" t="s">
        <v>12</v>
      </c>
      <c r="I15" s="82" t="s">
        <v>12</v>
      </c>
      <c r="J15" s="82" t="s">
        <v>12</v>
      </c>
      <c r="K15" s="82" t="s">
        <v>12</v>
      </c>
      <c r="L15" s="82">
        <v>61.976236300000004</v>
      </c>
      <c r="M15" s="55" t="s">
        <v>12</v>
      </c>
      <c r="N15" s="82">
        <v>95.269255799999996</v>
      </c>
      <c r="O15" s="82" t="s">
        <v>12</v>
      </c>
      <c r="P15" s="82">
        <v>106.53766240000002</v>
      </c>
      <c r="Q15" s="82" t="s">
        <v>12</v>
      </c>
      <c r="R15" s="82">
        <v>117.80606900000001</v>
      </c>
      <c r="S15" s="462" t="s">
        <v>12</v>
      </c>
    </row>
    <row r="16" spans="1:19" ht="43.5" x14ac:dyDescent="0.35">
      <c r="A16" s="59" t="s">
        <v>9</v>
      </c>
      <c r="B16" s="54" t="s">
        <v>13</v>
      </c>
      <c r="C16" s="106" t="s">
        <v>29</v>
      </c>
      <c r="D16" s="54">
        <v>98968</v>
      </c>
      <c r="E16" s="263">
        <v>1.5</v>
      </c>
      <c r="F16" s="76" t="s">
        <v>12</v>
      </c>
      <c r="G16" s="55" t="s">
        <v>12</v>
      </c>
      <c r="H16" s="55" t="s">
        <v>12</v>
      </c>
      <c r="I16" s="82" t="s">
        <v>12</v>
      </c>
      <c r="J16" s="82" t="s">
        <v>12</v>
      </c>
      <c r="K16" s="82" t="s">
        <v>12</v>
      </c>
      <c r="L16" s="82">
        <v>92.964354450000002</v>
      </c>
      <c r="M16" s="55" t="s">
        <v>12</v>
      </c>
      <c r="N16" s="82">
        <v>142.90388369999999</v>
      </c>
      <c r="O16" s="82" t="s">
        <v>12</v>
      </c>
      <c r="P16" s="82">
        <v>159.80649360000001</v>
      </c>
      <c r="Q16" s="82" t="s">
        <v>12</v>
      </c>
      <c r="R16" s="82">
        <v>176.7091035</v>
      </c>
      <c r="S16" s="462" t="s">
        <v>12</v>
      </c>
    </row>
    <row r="17" spans="1:19" ht="29" x14ac:dyDescent="0.35">
      <c r="A17" s="59" t="s">
        <v>9</v>
      </c>
      <c r="B17" s="54" t="s">
        <v>13</v>
      </c>
      <c r="C17" s="106" t="s">
        <v>38</v>
      </c>
      <c r="D17" s="54">
        <v>99341</v>
      </c>
      <c r="E17" s="263"/>
      <c r="F17" s="76" t="s">
        <v>12</v>
      </c>
      <c r="G17" s="55" t="s">
        <v>12</v>
      </c>
      <c r="H17" s="55" t="s">
        <v>12</v>
      </c>
      <c r="I17" s="82" t="s">
        <v>12</v>
      </c>
      <c r="J17" s="82" t="s">
        <v>12</v>
      </c>
      <c r="K17" s="82" t="s">
        <v>12</v>
      </c>
      <c r="L17" s="82" t="s">
        <v>12</v>
      </c>
      <c r="M17" s="55" t="s">
        <v>12</v>
      </c>
      <c r="N17" s="82" t="s">
        <v>12</v>
      </c>
      <c r="O17" s="82" t="s">
        <v>12</v>
      </c>
      <c r="P17" s="82">
        <v>106.53766240000002</v>
      </c>
      <c r="Q17" s="82" t="s">
        <v>12</v>
      </c>
      <c r="R17" s="82">
        <v>117.80606900000001</v>
      </c>
      <c r="S17" s="462">
        <v>237.14873890000001</v>
      </c>
    </row>
    <row r="18" spans="1:19" ht="29" x14ac:dyDescent="0.35">
      <c r="A18" s="59" t="s">
        <v>9</v>
      </c>
      <c r="B18" s="54" t="s">
        <v>13</v>
      </c>
      <c r="C18" s="106" t="s">
        <v>39</v>
      </c>
      <c r="D18" s="54">
        <v>99342</v>
      </c>
      <c r="E18" s="263">
        <v>2</v>
      </c>
      <c r="F18" s="76" t="s">
        <v>12</v>
      </c>
      <c r="G18" s="55" t="s">
        <v>12</v>
      </c>
      <c r="H18" s="55" t="s">
        <v>12</v>
      </c>
      <c r="I18" s="82" t="s">
        <v>12</v>
      </c>
      <c r="J18" s="82" t="s">
        <v>12</v>
      </c>
      <c r="K18" s="82" t="s">
        <v>12</v>
      </c>
      <c r="L18" s="82" t="s">
        <v>12</v>
      </c>
      <c r="M18" s="55" t="s">
        <v>12</v>
      </c>
      <c r="N18" s="82" t="s">
        <v>12</v>
      </c>
      <c r="O18" s="82" t="s">
        <v>12</v>
      </c>
      <c r="P18" s="82">
        <v>213.0753248</v>
      </c>
      <c r="Q18" s="82" t="s">
        <v>12</v>
      </c>
      <c r="R18" s="82">
        <v>235.62</v>
      </c>
      <c r="S18" s="462">
        <v>474.29747780000002</v>
      </c>
    </row>
    <row r="19" spans="1:19" ht="29" x14ac:dyDescent="0.35">
      <c r="A19" s="59" t="s">
        <v>9</v>
      </c>
      <c r="B19" s="54" t="s">
        <v>13</v>
      </c>
      <c r="C19" s="106" t="s">
        <v>40</v>
      </c>
      <c r="D19" s="54">
        <v>99344</v>
      </c>
      <c r="E19" s="263">
        <v>4</v>
      </c>
      <c r="F19" s="76" t="s">
        <v>12</v>
      </c>
      <c r="G19" s="55" t="s">
        <v>12</v>
      </c>
      <c r="H19" s="55" t="s">
        <v>12</v>
      </c>
      <c r="I19" s="82" t="s">
        <v>12</v>
      </c>
      <c r="J19" s="82" t="s">
        <v>12</v>
      </c>
      <c r="K19" s="82" t="s">
        <v>12</v>
      </c>
      <c r="L19" s="82" t="s">
        <v>12</v>
      </c>
      <c r="M19" s="55" t="s">
        <v>12</v>
      </c>
      <c r="N19" s="82" t="s">
        <v>12</v>
      </c>
      <c r="O19" s="82" t="s">
        <v>12</v>
      </c>
      <c r="P19" s="82">
        <v>426.15064960000001</v>
      </c>
      <c r="Q19" s="82" t="s">
        <v>12</v>
      </c>
      <c r="R19" s="82">
        <v>471.22427599999997</v>
      </c>
      <c r="S19" s="462">
        <v>948.59495560000005</v>
      </c>
    </row>
    <row r="20" spans="1:19" ht="29" x14ac:dyDescent="0.35">
      <c r="A20" s="59" t="s">
        <v>9</v>
      </c>
      <c r="B20" s="54" t="s">
        <v>13</v>
      </c>
      <c r="C20" s="106" t="s">
        <v>41</v>
      </c>
      <c r="D20" s="54">
        <v>99345</v>
      </c>
      <c r="E20" s="263">
        <v>5</v>
      </c>
      <c r="F20" s="76" t="s">
        <v>12</v>
      </c>
      <c r="G20" s="55" t="s">
        <v>12</v>
      </c>
      <c r="H20" s="55" t="s">
        <v>12</v>
      </c>
      <c r="I20" s="82" t="s">
        <v>12</v>
      </c>
      <c r="J20" s="82" t="s">
        <v>12</v>
      </c>
      <c r="K20" s="82" t="s">
        <v>12</v>
      </c>
      <c r="L20" s="82" t="s">
        <v>12</v>
      </c>
      <c r="M20" s="55" t="s">
        <v>12</v>
      </c>
      <c r="N20" s="82" t="s">
        <v>12</v>
      </c>
      <c r="O20" s="82" t="s">
        <v>12</v>
      </c>
      <c r="P20" s="82">
        <v>532.688312</v>
      </c>
      <c r="Q20" s="82" t="s">
        <v>12</v>
      </c>
      <c r="R20" s="82">
        <v>589.03034500000001</v>
      </c>
      <c r="S20" s="462">
        <v>1185.7436944999999</v>
      </c>
    </row>
    <row r="21" spans="1:19" ht="43.5" x14ac:dyDescent="0.35">
      <c r="A21" s="59" t="s">
        <v>9</v>
      </c>
      <c r="B21" s="54" t="s">
        <v>13</v>
      </c>
      <c r="C21" s="106" t="s">
        <v>42</v>
      </c>
      <c r="D21" s="54">
        <v>99347</v>
      </c>
      <c r="E21" s="263"/>
      <c r="F21" s="76" t="s">
        <v>12</v>
      </c>
      <c r="G21" s="55" t="s">
        <v>12</v>
      </c>
      <c r="H21" s="55" t="s">
        <v>12</v>
      </c>
      <c r="I21" s="82" t="s">
        <v>12</v>
      </c>
      <c r="J21" s="82" t="s">
        <v>12</v>
      </c>
      <c r="K21" s="82" t="s">
        <v>12</v>
      </c>
      <c r="L21" s="82" t="s">
        <v>12</v>
      </c>
      <c r="M21" s="55" t="s">
        <v>12</v>
      </c>
      <c r="N21" s="82" t="s">
        <v>12</v>
      </c>
      <c r="O21" s="82" t="s">
        <v>12</v>
      </c>
      <c r="P21" s="82">
        <v>106.53766240000002</v>
      </c>
      <c r="Q21" s="82" t="s">
        <v>12</v>
      </c>
      <c r="R21" s="82">
        <v>117.80606900000001</v>
      </c>
      <c r="S21" s="462">
        <v>237.14873890000001</v>
      </c>
    </row>
    <row r="22" spans="1:19" ht="43.5" x14ac:dyDescent="0.35">
      <c r="A22" s="59" t="s">
        <v>9</v>
      </c>
      <c r="B22" s="54" t="s">
        <v>13</v>
      </c>
      <c r="C22" s="106" t="s">
        <v>43</v>
      </c>
      <c r="D22" s="54">
        <v>99348</v>
      </c>
      <c r="E22" s="263">
        <v>2</v>
      </c>
      <c r="F22" s="76" t="s">
        <v>12</v>
      </c>
      <c r="G22" s="55" t="s">
        <v>12</v>
      </c>
      <c r="H22" s="55" t="s">
        <v>12</v>
      </c>
      <c r="I22" s="82" t="s">
        <v>12</v>
      </c>
      <c r="J22" s="82" t="s">
        <v>12</v>
      </c>
      <c r="K22" s="82" t="s">
        <v>12</v>
      </c>
      <c r="L22" s="82" t="s">
        <v>12</v>
      </c>
      <c r="M22" s="55" t="s">
        <v>12</v>
      </c>
      <c r="N22" s="82" t="s">
        <v>12</v>
      </c>
      <c r="O22" s="82" t="s">
        <v>12</v>
      </c>
      <c r="P22" s="82">
        <v>213.0753248</v>
      </c>
      <c r="Q22" s="82" t="s">
        <v>12</v>
      </c>
      <c r="R22" s="82">
        <v>235.62</v>
      </c>
      <c r="S22" s="462">
        <v>474.29747780000002</v>
      </c>
    </row>
    <row r="23" spans="1:19" ht="43.5" x14ac:dyDescent="0.35">
      <c r="A23" s="59" t="s">
        <v>9</v>
      </c>
      <c r="B23" s="54" t="s">
        <v>13</v>
      </c>
      <c r="C23" s="106" t="s">
        <v>44</v>
      </c>
      <c r="D23" s="54">
        <v>99349</v>
      </c>
      <c r="E23" s="263">
        <v>3</v>
      </c>
      <c r="F23" s="76" t="s">
        <v>12</v>
      </c>
      <c r="G23" s="55" t="s">
        <v>12</v>
      </c>
      <c r="H23" s="55" t="s">
        <v>12</v>
      </c>
      <c r="I23" s="82" t="s">
        <v>12</v>
      </c>
      <c r="J23" s="82" t="s">
        <v>12</v>
      </c>
      <c r="K23" s="82" t="s">
        <v>12</v>
      </c>
      <c r="L23" s="82" t="s">
        <v>12</v>
      </c>
      <c r="M23" s="55" t="s">
        <v>12</v>
      </c>
      <c r="N23" s="82" t="s">
        <v>12</v>
      </c>
      <c r="O23" s="82" t="s">
        <v>12</v>
      </c>
      <c r="P23" s="82">
        <v>319.61298720000002</v>
      </c>
      <c r="Q23" s="82" t="s">
        <v>12</v>
      </c>
      <c r="R23" s="82">
        <v>353.418207</v>
      </c>
      <c r="S23" s="462">
        <v>711.44621670000004</v>
      </c>
    </row>
    <row r="24" spans="1:19" ht="43.5" x14ac:dyDescent="0.35">
      <c r="A24" s="59" t="s">
        <v>9</v>
      </c>
      <c r="B24" s="54" t="s">
        <v>13</v>
      </c>
      <c r="C24" s="106" t="s">
        <v>45</v>
      </c>
      <c r="D24" s="54">
        <v>99350</v>
      </c>
      <c r="E24" s="263">
        <v>4</v>
      </c>
      <c r="F24" s="76" t="s">
        <v>12</v>
      </c>
      <c r="G24" s="55" t="s">
        <v>12</v>
      </c>
      <c r="H24" s="55" t="s">
        <v>12</v>
      </c>
      <c r="I24" s="82" t="s">
        <v>12</v>
      </c>
      <c r="J24" s="82" t="s">
        <v>12</v>
      </c>
      <c r="K24" s="82" t="s">
        <v>12</v>
      </c>
      <c r="L24" s="82" t="s">
        <v>12</v>
      </c>
      <c r="M24" s="55" t="s">
        <v>12</v>
      </c>
      <c r="N24" s="82" t="s">
        <v>12</v>
      </c>
      <c r="O24" s="82" t="s">
        <v>12</v>
      </c>
      <c r="P24" s="82">
        <v>426.15064960000001</v>
      </c>
      <c r="Q24" s="82" t="s">
        <v>12</v>
      </c>
      <c r="R24" s="82">
        <v>471.22427599999997</v>
      </c>
      <c r="S24" s="462">
        <v>948.59495560000005</v>
      </c>
    </row>
    <row r="25" spans="1:19" ht="130.5" x14ac:dyDescent="0.35">
      <c r="A25" s="59" t="s">
        <v>9</v>
      </c>
      <c r="B25" s="54" t="s">
        <v>13</v>
      </c>
      <c r="C25" s="104" t="s">
        <v>1017</v>
      </c>
      <c r="D25" s="54" t="s">
        <v>58</v>
      </c>
      <c r="E25" s="263"/>
      <c r="F25" s="412">
        <v>34.829620399999996</v>
      </c>
      <c r="G25" s="414">
        <v>43.537025499999999</v>
      </c>
      <c r="H25" s="414">
        <v>50.707829699999998</v>
      </c>
      <c r="I25" s="82" t="s">
        <v>12</v>
      </c>
      <c r="J25" s="82">
        <v>51.220030000000001</v>
      </c>
      <c r="K25" s="82">
        <v>53.781031500000005</v>
      </c>
      <c r="L25" s="82">
        <v>61.976236300000004</v>
      </c>
      <c r="M25" s="414">
        <v>81.952048000000005</v>
      </c>
      <c r="N25" s="82">
        <v>95.269255799999996</v>
      </c>
      <c r="O25" s="82">
        <v>96.293656400000003</v>
      </c>
      <c r="P25" s="82">
        <v>106.53766240000002</v>
      </c>
      <c r="Q25" s="82">
        <v>113.70846660000001</v>
      </c>
      <c r="R25" s="82">
        <v>117.80606900000001</v>
      </c>
      <c r="S25" s="462">
        <v>237.14873890000001</v>
      </c>
    </row>
    <row r="26" spans="1:19" ht="43.5" x14ac:dyDescent="0.35">
      <c r="A26" s="59" t="s">
        <v>9</v>
      </c>
      <c r="B26" s="54" t="s">
        <v>59</v>
      </c>
      <c r="C26" s="106" t="s">
        <v>60</v>
      </c>
      <c r="D26" s="54" t="s">
        <v>61</v>
      </c>
      <c r="E26" s="263"/>
      <c r="F26" s="76" t="s">
        <v>12</v>
      </c>
      <c r="G26" s="55" t="s">
        <v>12</v>
      </c>
      <c r="H26" s="55" t="s">
        <v>12</v>
      </c>
      <c r="I26" s="82" t="s">
        <v>12</v>
      </c>
      <c r="J26" s="82">
        <v>51.220030000000001</v>
      </c>
      <c r="K26" s="82">
        <v>53.781031500000005</v>
      </c>
      <c r="L26" s="82">
        <v>61.976236300000004</v>
      </c>
      <c r="M26" s="414">
        <v>81.952048000000005</v>
      </c>
      <c r="N26" s="82">
        <v>95.269255799999996</v>
      </c>
      <c r="O26" s="82">
        <v>96.293656400000003</v>
      </c>
      <c r="P26" s="82">
        <v>106.53766240000002</v>
      </c>
      <c r="Q26" s="82" t="s">
        <v>12</v>
      </c>
      <c r="R26" s="82">
        <v>117.80606900000001</v>
      </c>
      <c r="S26" s="462">
        <v>237.14873890000001</v>
      </c>
    </row>
    <row r="27" spans="1:19" ht="58" x14ac:dyDescent="0.35">
      <c r="A27" s="59" t="s">
        <v>9</v>
      </c>
      <c r="B27" s="54" t="s">
        <v>62</v>
      </c>
      <c r="C27" s="106" t="s">
        <v>63</v>
      </c>
      <c r="D27" s="54" t="s">
        <v>64</v>
      </c>
      <c r="E27" s="263">
        <v>4.5</v>
      </c>
      <c r="F27" s="76" t="s">
        <v>12</v>
      </c>
      <c r="G27" s="55" t="s">
        <v>12</v>
      </c>
      <c r="H27" s="55" t="s">
        <v>12</v>
      </c>
      <c r="I27" s="82" t="s">
        <v>12</v>
      </c>
      <c r="J27" s="82">
        <f>51.22003/Table372[[#This Row],[Units]]</f>
        <v>11.382228888888889</v>
      </c>
      <c r="K27" s="82">
        <f>53.7810315/Table372[[#This Row],[Units]]</f>
        <v>11.951340333333333</v>
      </c>
      <c r="L27" s="82">
        <f>61.9762363/Table372[[#This Row],[Units]]</f>
        <v>13.772496955555555</v>
      </c>
      <c r="M27" s="414">
        <v>18.211111111111112</v>
      </c>
      <c r="N27" s="82">
        <f>95.2692558/Table372[[#This Row],[Units]]</f>
        <v>21.170945733333333</v>
      </c>
      <c r="O27" s="82">
        <f>96.2936564/Table372[[#This Row],[Units]]</f>
        <v>21.398590311111111</v>
      </c>
      <c r="P27" s="82">
        <f>106.5376624/Table372[[#This Row],[Units]]</f>
        <v>23.675036088888888</v>
      </c>
      <c r="Q27" s="82" t="s">
        <v>12</v>
      </c>
      <c r="R27" s="82">
        <f>117.806069/Table372[[#This Row],[Units]]</f>
        <v>26.179126444444442</v>
      </c>
      <c r="S27" s="462">
        <f>237.1487389/Table372[[#This Row],[Units]]</f>
        <v>52.699719755555556</v>
      </c>
    </row>
    <row r="28" spans="1:19" ht="58" x14ac:dyDescent="0.35">
      <c r="A28" s="59" t="s">
        <v>9</v>
      </c>
      <c r="B28" s="54" t="s">
        <v>65</v>
      </c>
      <c r="C28" s="106" t="s">
        <v>66</v>
      </c>
      <c r="D28" s="54" t="s">
        <v>67</v>
      </c>
      <c r="E28" s="263"/>
      <c r="F28" s="76" t="s">
        <v>12</v>
      </c>
      <c r="G28" s="414">
        <v>43.537025499999999</v>
      </c>
      <c r="H28" s="414">
        <v>50.707829699999998</v>
      </c>
      <c r="I28" s="82" t="s">
        <v>12</v>
      </c>
      <c r="J28" s="82">
        <v>51.220030000000001</v>
      </c>
      <c r="K28" s="82">
        <v>53.781031500000005</v>
      </c>
      <c r="L28" s="82">
        <v>61.976236300000004</v>
      </c>
      <c r="M28" s="414">
        <v>81.952048000000005</v>
      </c>
      <c r="N28" s="82">
        <v>95.269255799999996</v>
      </c>
      <c r="O28" s="82">
        <v>96.293656400000003</v>
      </c>
      <c r="P28" s="82">
        <v>106.53766240000002</v>
      </c>
      <c r="Q28" s="82" t="s">
        <v>12</v>
      </c>
      <c r="R28" s="82">
        <v>117.80606900000001</v>
      </c>
      <c r="S28" s="462">
        <v>237.14873890000001</v>
      </c>
    </row>
    <row r="29" spans="1:19" ht="101.5" x14ac:dyDescent="0.35">
      <c r="A29" s="59" t="s">
        <v>9</v>
      </c>
      <c r="B29" s="54" t="s">
        <v>68</v>
      </c>
      <c r="C29" s="106" t="s">
        <v>69</v>
      </c>
      <c r="D29" s="54" t="s">
        <v>70</v>
      </c>
      <c r="E29" s="263"/>
      <c r="F29" s="76" t="s">
        <v>12</v>
      </c>
      <c r="G29" s="55" t="s">
        <v>12</v>
      </c>
      <c r="H29" s="55" t="s">
        <v>12</v>
      </c>
      <c r="I29" s="82">
        <f>48.6590285/4.5</f>
        <v>10.813117444444444</v>
      </c>
      <c r="J29" s="82" t="s">
        <v>12</v>
      </c>
      <c r="K29" s="82" t="s">
        <v>12</v>
      </c>
      <c r="L29" s="82" t="s">
        <v>12</v>
      </c>
      <c r="M29" s="55" t="s">
        <v>12</v>
      </c>
      <c r="N29" s="82" t="s">
        <v>12</v>
      </c>
      <c r="O29" s="82" t="s">
        <v>12</v>
      </c>
      <c r="P29" s="82" t="s">
        <v>12</v>
      </c>
      <c r="Q29" s="82" t="s">
        <v>12</v>
      </c>
      <c r="R29" s="82" t="s">
        <v>12</v>
      </c>
      <c r="S29" s="462" t="s">
        <v>12</v>
      </c>
    </row>
    <row r="30" spans="1:19" ht="29" x14ac:dyDescent="0.35">
      <c r="A30" s="59" t="s">
        <v>9</v>
      </c>
      <c r="B30" s="54" t="s">
        <v>68</v>
      </c>
      <c r="C30" s="106" t="s">
        <v>75</v>
      </c>
      <c r="D30" s="54" t="s">
        <v>76</v>
      </c>
      <c r="E30" s="263"/>
      <c r="F30" s="76" t="s">
        <v>12</v>
      </c>
      <c r="G30" s="55" t="s">
        <v>12</v>
      </c>
      <c r="H30" s="55" t="s">
        <v>12</v>
      </c>
      <c r="I30" s="82">
        <v>48.659028499999998</v>
      </c>
      <c r="J30" s="82" t="s">
        <v>12</v>
      </c>
      <c r="K30" s="82" t="s">
        <v>12</v>
      </c>
      <c r="L30" s="82" t="s">
        <v>12</v>
      </c>
      <c r="M30" s="55" t="s">
        <v>12</v>
      </c>
      <c r="N30" s="82" t="s">
        <v>12</v>
      </c>
      <c r="O30" s="82" t="s">
        <v>12</v>
      </c>
      <c r="P30" s="82" t="s">
        <v>12</v>
      </c>
      <c r="Q30" s="82" t="s">
        <v>12</v>
      </c>
      <c r="R30" s="82" t="s">
        <v>12</v>
      </c>
      <c r="S30" s="462" t="s">
        <v>12</v>
      </c>
    </row>
    <row r="31" spans="1:19" ht="72.5" x14ac:dyDescent="0.35">
      <c r="A31" s="59" t="s">
        <v>9</v>
      </c>
      <c r="B31" s="54" t="s">
        <v>13</v>
      </c>
      <c r="C31" s="106" t="s">
        <v>77</v>
      </c>
      <c r="D31" s="54" t="s">
        <v>78</v>
      </c>
      <c r="E31" s="263"/>
      <c r="F31" s="412">
        <v>34.829620399999996</v>
      </c>
      <c r="G31" s="414">
        <v>43.537025499999999</v>
      </c>
      <c r="H31" s="414">
        <v>50.707829699999998</v>
      </c>
      <c r="I31" s="82">
        <v>0</v>
      </c>
      <c r="J31" s="82">
        <v>0</v>
      </c>
      <c r="K31" s="82">
        <v>0</v>
      </c>
      <c r="L31" s="82">
        <v>0</v>
      </c>
      <c r="M31" s="414">
        <v>0</v>
      </c>
      <c r="N31" s="82">
        <v>0</v>
      </c>
      <c r="O31" s="82">
        <v>96.293656400000003</v>
      </c>
      <c r="P31" s="82">
        <v>106.53766240000002</v>
      </c>
      <c r="Q31" s="82">
        <v>113.70846660000001</v>
      </c>
      <c r="R31" s="82">
        <v>117.80606900000001</v>
      </c>
      <c r="S31" s="462">
        <v>237.14873890000001</v>
      </c>
    </row>
    <row r="32" spans="1:19" ht="29" x14ac:dyDescent="0.35">
      <c r="A32" s="59" t="s">
        <v>9</v>
      </c>
      <c r="B32" s="54" t="s">
        <v>13</v>
      </c>
      <c r="C32" s="106" t="s">
        <v>79</v>
      </c>
      <c r="D32" s="54" t="s">
        <v>80</v>
      </c>
      <c r="E32" s="263"/>
      <c r="F32" s="412">
        <v>34.829620399999996</v>
      </c>
      <c r="G32" s="414">
        <v>43.537025499999999</v>
      </c>
      <c r="H32" s="414">
        <v>50.707829699999998</v>
      </c>
      <c r="I32" s="82" t="s">
        <v>12</v>
      </c>
      <c r="J32" s="82">
        <v>51.220030000000001</v>
      </c>
      <c r="K32" s="82">
        <v>53.781031500000005</v>
      </c>
      <c r="L32" s="82">
        <v>61.976236300000004</v>
      </c>
      <c r="M32" s="55" t="s">
        <v>12</v>
      </c>
      <c r="N32" s="82">
        <v>95.269255799999996</v>
      </c>
      <c r="O32" s="82">
        <v>96.293656400000003</v>
      </c>
      <c r="P32" s="82">
        <v>106.53766240000002</v>
      </c>
      <c r="Q32" s="82">
        <v>113.70846660000001</v>
      </c>
      <c r="R32" s="82">
        <v>117.80606900000001</v>
      </c>
      <c r="S32" s="462">
        <v>237.14873890000001</v>
      </c>
    </row>
    <row r="33" spans="1:20" ht="43.5" x14ac:dyDescent="0.35">
      <c r="A33" s="59" t="s">
        <v>9</v>
      </c>
      <c r="B33" s="54" t="s">
        <v>13</v>
      </c>
      <c r="C33" s="106" t="s">
        <v>955</v>
      </c>
      <c r="D33" s="54" t="s">
        <v>952</v>
      </c>
      <c r="E33" s="263"/>
      <c r="F33" s="412">
        <v>34.829620399999996</v>
      </c>
      <c r="G33" s="414">
        <v>43.537025499999999</v>
      </c>
      <c r="H33" s="414">
        <v>50.707829699999998</v>
      </c>
      <c r="I33" s="82" t="s">
        <v>12</v>
      </c>
      <c r="J33" s="82">
        <v>51.220030000000001</v>
      </c>
      <c r="K33" s="82">
        <v>53.781031500000005</v>
      </c>
      <c r="L33" s="82">
        <v>61.976236300000004</v>
      </c>
      <c r="M33" s="55" t="s">
        <v>12</v>
      </c>
      <c r="N33" s="82">
        <v>95.269255799999996</v>
      </c>
      <c r="O33" s="82">
        <v>96.293656400000003</v>
      </c>
      <c r="P33" s="82">
        <v>106.53766240000002</v>
      </c>
      <c r="Q33" s="82">
        <v>113.70846660000001</v>
      </c>
      <c r="R33" s="82">
        <v>117.80606900000001</v>
      </c>
      <c r="S33" s="462">
        <v>237.14873890000001</v>
      </c>
      <c r="T33" s="80" t="s">
        <v>954</v>
      </c>
    </row>
    <row r="34" spans="1:20" ht="101.5" x14ac:dyDescent="0.35">
      <c r="A34" s="59" t="s">
        <v>9</v>
      </c>
      <c r="B34" s="54" t="s">
        <v>59</v>
      </c>
      <c r="C34" s="106" t="s">
        <v>81</v>
      </c>
      <c r="D34" s="54" t="s">
        <v>82</v>
      </c>
      <c r="E34" s="263"/>
      <c r="F34" s="76" t="s">
        <v>12</v>
      </c>
      <c r="G34" s="414">
        <v>43.537025499999999</v>
      </c>
      <c r="H34" s="414">
        <v>50.707829699999998</v>
      </c>
      <c r="I34" s="82">
        <v>48.66</v>
      </c>
      <c r="J34" s="82">
        <v>51.220030000000001</v>
      </c>
      <c r="K34" s="82">
        <v>53.781031500000005</v>
      </c>
      <c r="L34" s="82">
        <v>61.976236300000004</v>
      </c>
      <c r="M34" s="414">
        <v>81.952048000000005</v>
      </c>
      <c r="N34" s="82">
        <v>95.269255799999996</v>
      </c>
      <c r="O34" s="82">
        <v>96.293656400000003</v>
      </c>
      <c r="P34" s="82">
        <v>106.53766240000002</v>
      </c>
      <c r="Q34" s="82">
        <v>113.70846660000001</v>
      </c>
      <c r="R34" s="82">
        <v>117.80606900000001</v>
      </c>
      <c r="S34" s="462">
        <v>237.14873890000001</v>
      </c>
    </row>
    <row r="35" spans="1:20" ht="43.5" x14ac:dyDescent="0.35">
      <c r="A35" s="59" t="s">
        <v>9</v>
      </c>
      <c r="B35" s="54" t="s">
        <v>85</v>
      </c>
      <c r="C35" s="104" t="s">
        <v>964</v>
      </c>
      <c r="D35" s="54" t="s">
        <v>87</v>
      </c>
      <c r="E35" s="263"/>
      <c r="F35" s="412">
        <v>34.829620399999996</v>
      </c>
      <c r="G35" s="414">
        <v>43.537025499999999</v>
      </c>
      <c r="H35" s="414">
        <v>50.707829699999998</v>
      </c>
      <c r="I35" s="82" t="s">
        <v>12</v>
      </c>
      <c r="J35" s="82">
        <v>51.220030000000001</v>
      </c>
      <c r="K35" s="82">
        <v>53.781031500000005</v>
      </c>
      <c r="L35" s="82">
        <v>61.976236300000004</v>
      </c>
      <c r="M35" s="414">
        <v>81.952048000000005</v>
      </c>
      <c r="N35" s="82">
        <v>95.269255799999996</v>
      </c>
      <c r="O35" s="82">
        <v>96.293656400000003</v>
      </c>
      <c r="P35" s="82">
        <v>106.53766240000002</v>
      </c>
      <c r="Q35" s="82" t="s">
        <v>12</v>
      </c>
      <c r="R35" s="82">
        <v>117.80606900000001</v>
      </c>
      <c r="S35" s="462">
        <v>237.14873890000001</v>
      </c>
    </row>
    <row r="36" spans="1:20" ht="116" x14ac:dyDescent="0.35">
      <c r="A36" s="59" t="s">
        <v>9</v>
      </c>
      <c r="B36" s="54" t="s">
        <v>85</v>
      </c>
      <c r="C36" s="104" t="s">
        <v>849</v>
      </c>
      <c r="D36" s="54" t="s">
        <v>87</v>
      </c>
      <c r="E36" s="263">
        <v>4.5</v>
      </c>
      <c r="F36" s="412">
        <v>7.7399999999999993</v>
      </c>
      <c r="G36" s="414">
        <v>9.6755555555555546</v>
      </c>
      <c r="H36" s="414">
        <v>11.268888888888888</v>
      </c>
      <c r="I36" s="82" t="s">
        <v>12</v>
      </c>
      <c r="J36" s="82">
        <v>11.382228888888889</v>
      </c>
      <c r="K36" s="82">
        <v>11.951340333333333</v>
      </c>
      <c r="L36" s="82">
        <v>13.772496955555555</v>
      </c>
      <c r="M36" s="414">
        <v>18.211111111111112</v>
      </c>
      <c r="N36" s="82">
        <v>21.170945733333333</v>
      </c>
      <c r="O36" s="82">
        <v>21.398590311111111</v>
      </c>
      <c r="P36" s="82">
        <v>23.675036088888888</v>
      </c>
      <c r="Q36" s="82" t="s">
        <v>12</v>
      </c>
      <c r="R36" s="82">
        <v>26.179126444444442</v>
      </c>
      <c r="S36" s="462">
        <v>52.699719755555556</v>
      </c>
    </row>
    <row r="37" spans="1:20" ht="29" x14ac:dyDescent="0.35">
      <c r="A37" s="59" t="s">
        <v>9</v>
      </c>
      <c r="B37" s="54" t="s">
        <v>85</v>
      </c>
      <c r="C37" s="106" t="s">
        <v>88</v>
      </c>
      <c r="D37" s="54" t="s">
        <v>89</v>
      </c>
      <c r="E37" s="263"/>
      <c r="F37" s="412">
        <v>34.829620399999996</v>
      </c>
      <c r="G37" s="414">
        <v>43.537025499999999</v>
      </c>
      <c r="H37" s="414">
        <v>50.707829699999998</v>
      </c>
      <c r="I37" s="82" t="s">
        <v>12</v>
      </c>
      <c r="J37" s="82">
        <v>51.220030000000001</v>
      </c>
      <c r="K37" s="82">
        <v>53.781031500000005</v>
      </c>
      <c r="L37" s="82">
        <v>61.976236300000004</v>
      </c>
      <c r="M37" s="414">
        <v>81.952048000000005</v>
      </c>
      <c r="N37" s="82">
        <v>95.269255799999996</v>
      </c>
      <c r="O37" s="82">
        <v>96.293656400000003</v>
      </c>
      <c r="P37" s="82">
        <v>106.53766240000002</v>
      </c>
      <c r="Q37" s="82" t="s">
        <v>12</v>
      </c>
      <c r="R37" s="82">
        <v>117.80606900000001</v>
      </c>
      <c r="S37" s="462">
        <v>237.14873890000001</v>
      </c>
    </row>
    <row r="38" spans="1:20" ht="58" x14ac:dyDescent="0.35">
      <c r="A38" s="59" t="s">
        <v>9</v>
      </c>
      <c r="B38" s="54" t="s">
        <v>59</v>
      </c>
      <c r="C38" s="106" t="s">
        <v>90</v>
      </c>
      <c r="D38" s="54" t="s">
        <v>91</v>
      </c>
      <c r="E38" s="263"/>
      <c r="F38" s="76" t="s">
        <v>12</v>
      </c>
      <c r="G38" s="55" t="s">
        <v>12</v>
      </c>
      <c r="H38" s="55" t="s">
        <v>12</v>
      </c>
      <c r="I38" s="82" t="s">
        <v>12</v>
      </c>
      <c r="J38" s="82">
        <v>51.220030000000001</v>
      </c>
      <c r="K38" s="82">
        <v>53.781031500000005</v>
      </c>
      <c r="L38" s="82">
        <v>61.976236300000004</v>
      </c>
      <c r="M38" s="55" t="s">
        <v>12</v>
      </c>
      <c r="N38" s="82">
        <v>95.269255799999996</v>
      </c>
      <c r="O38" s="82">
        <v>96.293656400000003</v>
      </c>
      <c r="P38" s="82">
        <v>106.53766240000002</v>
      </c>
      <c r="Q38" s="82" t="s">
        <v>12</v>
      </c>
      <c r="R38" s="82">
        <v>117.80606900000001</v>
      </c>
      <c r="S38" s="462">
        <v>237.14873890000001</v>
      </c>
    </row>
    <row r="39" spans="1:20" ht="72.5" x14ac:dyDescent="0.35">
      <c r="A39" s="59" t="s">
        <v>9</v>
      </c>
      <c r="B39" s="54" t="s">
        <v>92</v>
      </c>
      <c r="C39" s="106" t="s">
        <v>93</v>
      </c>
      <c r="D39" s="54" t="s">
        <v>94</v>
      </c>
      <c r="E39" s="263"/>
      <c r="F39" s="76" t="s">
        <v>12</v>
      </c>
      <c r="G39" s="414">
        <v>43.537025499999999</v>
      </c>
      <c r="H39" s="414">
        <v>50.707829699999998</v>
      </c>
      <c r="I39" s="82" t="s">
        <v>12</v>
      </c>
      <c r="J39" s="82">
        <v>51.220030000000001</v>
      </c>
      <c r="K39" s="82">
        <v>53.781031500000005</v>
      </c>
      <c r="L39" s="82">
        <v>61.976236300000004</v>
      </c>
      <c r="M39" s="414">
        <v>81.952048000000005</v>
      </c>
      <c r="N39" s="82">
        <v>95.269255799999996</v>
      </c>
      <c r="O39" s="82">
        <v>96.293656400000003</v>
      </c>
      <c r="P39" s="82">
        <v>106.53766240000002</v>
      </c>
      <c r="Q39" s="82" t="s">
        <v>12</v>
      </c>
      <c r="R39" s="82">
        <v>117.80606900000001</v>
      </c>
      <c r="S39" s="462">
        <v>237.14873890000001</v>
      </c>
    </row>
    <row r="40" spans="1:20" ht="43.5" x14ac:dyDescent="0.35">
      <c r="A40" s="59" t="s">
        <v>9</v>
      </c>
      <c r="B40" s="54" t="s">
        <v>10</v>
      </c>
      <c r="C40" s="106" t="s">
        <v>95</v>
      </c>
      <c r="D40" s="54" t="s">
        <v>96</v>
      </c>
      <c r="E40" s="263"/>
      <c r="F40" s="412">
        <v>30</v>
      </c>
      <c r="G40" s="414">
        <v>30</v>
      </c>
      <c r="H40" s="414">
        <v>30</v>
      </c>
      <c r="I40" s="82" t="s">
        <v>12</v>
      </c>
      <c r="J40" s="82">
        <v>30</v>
      </c>
      <c r="K40" s="82">
        <v>30</v>
      </c>
      <c r="L40" s="82">
        <v>30</v>
      </c>
      <c r="M40" s="414">
        <v>30</v>
      </c>
      <c r="N40" s="82">
        <v>30</v>
      </c>
      <c r="O40" s="82">
        <v>30</v>
      </c>
      <c r="P40" s="82">
        <v>30</v>
      </c>
      <c r="Q40" s="82">
        <v>30</v>
      </c>
      <c r="R40" s="82">
        <v>30</v>
      </c>
      <c r="S40" s="462">
        <v>30</v>
      </c>
    </row>
    <row r="41" spans="1:20" x14ac:dyDescent="0.35">
      <c r="A41" s="59" t="s">
        <v>101</v>
      </c>
      <c r="B41" s="54" t="s">
        <v>10</v>
      </c>
      <c r="C41" s="106" t="s">
        <v>11</v>
      </c>
      <c r="D41" s="54">
        <v>90785</v>
      </c>
      <c r="E41" s="263"/>
      <c r="F41" s="414">
        <v>16.5</v>
      </c>
      <c r="G41" s="414">
        <v>16.5</v>
      </c>
      <c r="H41" s="414">
        <v>16.5</v>
      </c>
      <c r="I41" s="82" t="s">
        <v>12</v>
      </c>
      <c r="J41" s="82">
        <v>16.5</v>
      </c>
      <c r="K41" s="82">
        <v>16.5</v>
      </c>
      <c r="L41" s="82">
        <v>16.5</v>
      </c>
      <c r="M41" s="414">
        <v>16.5</v>
      </c>
      <c r="N41" s="82">
        <v>16.5</v>
      </c>
      <c r="O41" s="82">
        <v>16.5</v>
      </c>
      <c r="P41" s="82">
        <v>16.5</v>
      </c>
      <c r="Q41" s="82">
        <v>16.5</v>
      </c>
      <c r="R41" s="82">
        <v>16.5</v>
      </c>
      <c r="S41" s="82">
        <v>16.5</v>
      </c>
    </row>
    <row r="42" spans="1:20" ht="29" x14ac:dyDescent="0.35">
      <c r="A42" s="59" t="s">
        <v>101</v>
      </c>
      <c r="B42" s="54" t="s">
        <v>13</v>
      </c>
      <c r="C42" s="106" t="s">
        <v>14</v>
      </c>
      <c r="D42" s="54">
        <v>90791</v>
      </c>
      <c r="E42" s="263"/>
      <c r="F42" s="76" t="s">
        <v>12</v>
      </c>
      <c r="G42" s="55" t="s">
        <v>12</v>
      </c>
      <c r="H42" s="55" t="s">
        <v>12</v>
      </c>
      <c r="I42" s="82" t="s">
        <v>12</v>
      </c>
      <c r="J42" s="82" t="s">
        <v>12</v>
      </c>
      <c r="K42" s="82" t="s">
        <v>12</v>
      </c>
      <c r="L42" s="82">
        <v>61.976236300000004</v>
      </c>
      <c r="M42" s="55" t="s">
        <v>12</v>
      </c>
      <c r="N42" s="82">
        <v>95.269255799999996</v>
      </c>
      <c r="O42" s="82" t="s">
        <v>12</v>
      </c>
      <c r="P42" s="82">
        <v>106.53766240000002</v>
      </c>
      <c r="Q42" s="82" t="s">
        <v>12</v>
      </c>
      <c r="R42" s="82">
        <v>117.80606900000001</v>
      </c>
      <c r="S42" s="462">
        <v>237.14873890000001</v>
      </c>
    </row>
    <row r="43" spans="1:20" ht="43.5" x14ac:dyDescent="0.35">
      <c r="A43" s="59" t="s">
        <v>101</v>
      </c>
      <c r="B43" s="54" t="s">
        <v>16</v>
      </c>
      <c r="C43" s="106" t="s">
        <v>999</v>
      </c>
      <c r="D43" s="54">
        <v>90846</v>
      </c>
      <c r="E43" s="263">
        <v>3</v>
      </c>
      <c r="F43" s="76" t="s">
        <v>12</v>
      </c>
      <c r="G43" s="55" t="s">
        <v>12</v>
      </c>
      <c r="H43" s="55" t="s">
        <v>12</v>
      </c>
      <c r="I43" s="82" t="s">
        <v>12</v>
      </c>
      <c r="J43" s="82" t="s">
        <v>12</v>
      </c>
      <c r="K43" s="82" t="s">
        <v>12</v>
      </c>
      <c r="L43" s="82">
        <v>185.9287089</v>
      </c>
      <c r="M43" s="55" t="s">
        <v>12</v>
      </c>
      <c r="N43" s="82">
        <v>285.80776739999999</v>
      </c>
      <c r="O43" s="82" t="s">
        <v>12</v>
      </c>
      <c r="P43" s="82">
        <v>319.61298720000002</v>
      </c>
      <c r="Q43" s="82" t="s">
        <v>12</v>
      </c>
      <c r="R43" s="82">
        <v>353.418207</v>
      </c>
      <c r="S43" s="462">
        <v>711.44621670000004</v>
      </c>
    </row>
    <row r="44" spans="1:20" ht="72.5" x14ac:dyDescent="0.35">
      <c r="A44" s="59" t="s">
        <v>101</v>
      </c>
      <c r="B44" s="54" t="s">
        <v>16</v>
      </c>
      <c r="C44" s="106" t="s">
        <v>1001</v>
      </c>
      <c r="D44" s="54">
        <v>90847</v>
      </c>
      <c r="E44" s="263">
        <v>3</v>
      </c>
      <c r="F44" s="76" t="s">
        <v>12</v>
      </c>
      <c r="G44" s="55" t="s">
        <v>12</v>
      </c>
      <c r="H44" s="55" t="s">
        <v>12</v>
      </c>
      <c r="I44" s="82" t="s">
        <v>12</v>
      </c>
      <c r="J44" s="82" t="s">
        <v>12</v>
      </c>
      <c r="K44" s="82" t="s">
        <v>12</v>
      </c>
      <c r="L44" s="82">
        <v>185.9287089</v>
      </c>
      <c r="M44" s="55" t="s">
        <v>12</v>
      </c>
      <c r="N44" s="82">
        <v>285.80776739999999</v>
      </c>
      <c r="O44" s="82" t="s">
        <v>12</v>
      </c>
      <c r="P44" s="82">
        <v>319.61298720000002</v>
      </c>
      <c r="Q44" s="82" t="s">
        <v>12</v>
      </c>
      <c r="R44" s="82">
        <v>353.418207</v>
      </c>
      <c r="S44" s="462">
        <v>711.44621670000004</v>
      </c>
    </row>
    <row r="45" spans="1:20" ht="43.5" x14ac:dyDescent="0.35">
      <c r="A45" s="59" t="s">
        <v>101</v>
      </c>
      <c r="B45" s="54" t="s">
        <v>16</v>
      </c>
      <c r="C45" s="106" t="s">
        <v>17</v>
      </c>
      <c r="D45" s="54">
        <v>90849</v>
      </c>
      <c r="E45" s="263"/>
      <c r="F45" s="76" t="s">
        <v>12</v>
      </c>
      <c r="G45" s="55" t="s">
        <v>12</v>
      </c>
      <c r="H45" s="55" t="s">
        <v>12</v>
      </c>
      <c r="I45" s="82" t="s">
        <v>12</v>
      </c>
      <c r="J45" s="82" t="s">
        <v>12</v>
      </c>
      <c r="K45" s="82" t="s">
        <v>12</v>
      </c>
      <c r="L45" s="82">
        <f>61.9762363/4.5</f>
        <v>13.772496955555555</v>
      </c>
      <c r="M45" s="55" t="s">
        <v>12</v>
      </c>
      <c r="N45" s="82">
        <f>95.2692558/4.5</f>
        <v>21.170945733333333</v>
      </c>
      <c r="O45" s="82" t="s">
        <v>12</v>
      </c>
      <c r="P45" s="82">
        <f>106.5376624/4.5</f>
        <v>23.675036088888888</v>
      </c>
      <c r="Q45" s="82" t="s">
        <v>12</v>
      </c>
      <c r="R45" s="82">
        <f>117.806069/4.5</f>
        <v>26.179126444444442</v>
      </c>
      <c r="S45" s="462">
        <f>237.1487389/4.5</f>
        <v>52.699719755555556</v>
      </c>
    </row>
    <row r="46" spans="1:20" ht="130.5" x14ac:dyDescent="0.35">
      <c r="A46" s="59" t="s">
        <v>101</v>
      </c>
      <c r="B46" s="54" t="s">
        <v>13</v>
      </c>
      <c r="C46" s="106" t="s">
        <v>18</v>
      </c>
      <c r="D46" s="54">
        <v>90885</v>
      </c>
      <c r="E46" s="263"/>
      <c r="F46" s="76" t="s">
        <v>12</v>
      </c>
      <c r="G46" s="55" t="s">
        <v>12</v>
      </c>
      <c r="H46" s="55" t="s">
        <v>12</v>
      </c>
      <c r="I46" s="82" t="s">
        <v>12</v>
      </c>
      <c r="J46" s="82" t="s">
        <v>12</v>
      </c>
      <c r="K46" s="82" t="s">
        <v>12</v>
      </c>
      <c r="L46" s="82">
        <v>61.976236300000004</v>
      </c>
      <c r="M46" s="55" t="s">
        <v>12</v>
      </c>
      <c r="N46" s="82">
        <v>95.269255799999996</v>
      </c>
      <c r="O46" s="82" t="s">
        <v>12</v>
      </c>
      <c r="P46" s="82">
        <v>106.53766240000002</v>
      </c>
      <c r="Q46" s="82" t="s">
        <v>12</v>
      </c>
      <c r="R46" s="82">
        <v>117.80606900000001</v>
      </c>
      <c r="S46" s="462">
        <v>237.14873890000001</v>
      </c>
    </row>
    <row r="47" spans="1:20" ht="101.5" x14ac:dyDescent="0.35">
      <c r="A47" s="59" t="s">
        <v>101</v>
      </c>
      <c r="B47" s="54" t="s">
        <v>10</v>
      </c>
      <c r="C47" s="106" t="s">
        <v>19</v>
      </c>
      <c r="D47" s="54">
        <v>90887</v>
      </c>
      <c r="E47" s="263"/>
      <c r="F47" s="76" t="s">
        <v>12</v>
      </c>
      <c r="G47" s="55" t="s">
        <v>12</v>
      </c>
      <c r="H47" s="55" t="s">
        <v>12</v>
      </c>
      <c r="I47" s="82" t="s">
        <v>12</v>
      </c>
      <c r="J47" s="82" t="s">
        <v>12</v>
      </c>
      <c r="K47" s="82" t="s">
        <v>12</v>
      </c>
      <c r="L47" s="82">
        <v>61.976236300000004</v>
      </c>
      <c r="M47" s="414">
        <v>81.952048000000005</v>
      </c>
      <c r="N47" s="82">
        <v>95.269255799999996</v>
      </c>
      <c r="O47" s="82">
        <v>96.293656400000003</v>
      </c>
      <c r="P47" s="82">
        <v>106.53766240000002</v>
      </c>
      <c r="Q47" s="82">
        <v>113.70846660000001</v>
      </c>
      <c r="R47" s="82">
        <v>117.80606900000001</v>
      </c>
      <c r="S47" s="462">
        <v>237.14873890000001</v>
      </c>
    </row>
    <row r="48" spans="1:20" ht="29" x14ac:dyDescent="0.35">
      <c r="A48" s="59" t="s">
        <v>101</v>
      </c>
      <c r="B48" s="54" t="s">
        <v>13</v>
      </c>
      <c r="C48" s="106" t="s">
        <v>22</v>
      </c>
      <c r="D48" s="54">
        <v>96130</v>
      </c>
      <c r="E48" s="263">
        <v>4</v>
      </c>
      <c r="F48" s="76" t="s">
        <v>12</v>
      </c>
      <c r="G48" s="55" t="s">
        <v>12</v>
      </c>
      <c r="H48" s="55" t="s">
        <v>12</v>
      </c>
      <c r="I48" s="82" t="s">
        <v>12</v>
      </c>
      <c r="J48" s="82" t="s">
        <v>12</v>
      </c>
      <c r="K48" s="82" t="s">
        <v>12</v>
      </c>
      <c r="L48" s="82" t="s">
        <v>12</v>
      </c>
      <c r="M48" s="55" t="s">
        <v>12</v>
      </c>
      <c r="N48" s="82">
        <v>381.07702319999999</v>
      </c>
      <c r="O48" s="82" t="s">
        <v>12</v>
      </c>
      <c r="P48" s="82">
        <v>426.15064960000001</v>
      </c>
      <c r="Q48" s="82" t="s">
        <v>12</v>
      </c>
      <c r="R48" s="82">
        <v>471.22427599999997</v>
      </c>
      <c r="S48" s="462">
        <v>948.59495560000005</v>
      </c>
    </row>
    <row r="49" spans="1:19" ht="43.5" x14ac:dyDescent="0.35">
      <c r="A49" s="59" t="s">
        <v>101</v>
      </c>
      <c r="B49" s="54" t="s">
        <v>13</v>
      </c>
      <c r="C49" s="106" t="s">
        <v>23</v>
      </c>
      <c r="D49" s="54">
        <v>96131</v>
      </c>
      <c r="E49" s="263">
        <v>4</v>
      </c>
      <c r="F49" s="76" t="s">
        <v>12</v>
      </c>
      <c r="G49" s="55" t="s">
        <v>12</v>
      </c>
      <c r="H49" s="55" t="s">
        <v>12</v>
      </c>
      <c r="I49" s="82" t="s">
        <v>12</v>
      </c>
      <c r="J49" s="82" t="s">
        <v>12</v>
      </c>
      <c r="K49" s="82" t="s">
        <v>12</v>
      </c>
      <c r="L49" s="82" t="s">
        <v>12</v>
      </c>
      <c r="M49" s="55" t="s">
        <v>12</v>
      </c>
      <c r="N49" s="82">
        <v>381.07702319999999</v>
      </c>
      <c r="O49" s="82" t="s">
        <v>12</v>
      </c>
      <c r="P49" s="82">
        <v>426.15064960000001</v>
      </c>
      <c r="Q49" s="82" t="s">
        <v>12</v>
      </c>
      <c r="R49" s="82">
        <v>471.22427599999997</v>
      </c>
      <c r="S49" s="462">
        <v>948.59495560000005</v>
      </c>
    </row>
    <row r="50" spans="1:19" ht="72.5" x14ac:dyDescent="0.35">
      <c r="A50" s="59" t="s">
        <v>101</v>
      </c>
      <c r="B50" s="54" t="s">
        <v>10</v>
      </c>
      <c r="C50" s="106" t="s">
        <v>25</v>
      </c>
      <c r="D50" s="54">
        <v>96170</v>
      </c>
      <c r="E50" s="263">
        <v>2</v>
      </c>
      <c r="F50" s="412">
        <v>69.66</v>
      </c>
      <c r="G50" s="414">
        <v>87.08</v>
      </c>
      <c r="H50" s="414">
        <v>101.42</v>
      </c>
      <c r="I50" s="82" t="s">
        <v>12</v>
      </c>
      <c r="J50" s="82" t="s">
        <v>12</v>
      </c>
      <c r="K50" s="82" t="s">
        <v>12</v>
      </c>
      <c r="L50" s="82">
        <v>123.95247259999999</v>
      </c>
      <c r="M50" s="414">
        <v>163.9</v>
      </c>
      <c r="N50" s="82">
        <v>190.53851159999999</v>
      </c>
      <c r="O50" s="82">
        <v>192.58731280000001</v>
      </c>
      <c r="P50" s="82">
        <v>213.0753248</v>
      </c>
      <c r="Q50" s="82" t="s">
        <v>12</v>
      </c>
      <c r="R50" s="82">
        <v>235.62</v>
      </c>
      <c r="S50" s="462">
        <v>474.29747780000002</v>
      </c>
    </row>
    <row r="51" spans="1:19" ht="87" x14ac:dyDescent="0.35">
      <c r="A51" s="59" t="s">
        <v>101</v>
      </c>
      <c r="B51" s="54" t="s">
        <v>10</v>
      </c>
      <c r="C51" s="106" t="s">
        <v>26</v>
      </c>
      <c r="D51" s="54">
        <v>96171</v>
      </c>
      <c r="E51" s="263"/>
      <c r="F51" s="412">
        <v>34.829620399999996</v>
      </c>
      <c r="G51" s="414">
        <v>43.537025499999999</v>
      </c>
      <c r="H51" s="414">
        <v>50.707829699999998</v>
      </c>
      <c r="I51" s="82" t="s">
        <v>12</v>
      </c>
      <c r="J51" s="82" t="s">
        <v>12</v>
      </c>
      <c r="K51" s="82" t="s">
        <v>12</v>
      </c>
      <c r="L51" s="82">
        <v>61.976236300000004</v>
      </c>
      <c r="M51" s="414">
        <v>81.952048000000005</v>
      </c>
      <c r="N51" s="82">
        <v>95.269255799999996</v>
      </c>
      <c r="O51" s="82">
        <v>96.293656400000003</v>
      </c>
      <c r="P51" s="82">
        <v>106.53766240000002</v>
      </c>
      <c r="Q51" s="82" t="s">
        <v>12</v>
      </c>
      <c r="R51" s="82">
        <v>117.80606900000001</v>
      </c>
      <c r="S51" s="462">
        <v>237.14873890000001</v>
      </c>
    </row>
    <row r="52" spans="1:19" ht="43.5" x14ac:dyDescent="0.35">
      <c r="A52" s="59" t="s">
        <v>101</v>
      </c>
      <c r="B52" s="54" t="s">
        <v>13</v>
      </c>
      <c r="C52" s="106" t="s">
        <v>27</v>
      </c>
      <c r="D52" s="54">
        <v>98966</v>
      </c>
      <c r="E52" s="263">
        <v>0.5</v>
      </c>
      <c r="F52" s="76" t="s">
        <v>12</v>
      </c>
      <c r="G52" s="55" t="s">
        <v>12</v>
      </c>
      <c r="H52" s="55" t="s">
        <v>12</v>
      </c>
      <c r="I52" s="82" t="s">
        <v>12</v>
      </c>
      <c r="J52" s="82" t="s">
        <v>12</v>
      </c>
      <c r="K52" s="82" t="s">
        <v>12</v>
      </c>
      <c r="L52" s="82">
        <v>30.988118149999998</v>
      </c>
      <c r="M52" s="55" t="s">
        <v>12</v>
      </c>
      <c r="N52" s="82">
        <v>47.634627899999998</v>
      </c>
      <c r="O52" s="82" t="s">
        <v>12</v>
      </c>
      <c r="P52" s="82">
        <v>53.268831200000001</v>
      </c>
      <c r="Q52" s="82" t="s">
        <v>12</v>
      </c>
      <c r="R52" s="82">
        <v>58.903034499999997</v>
      </c>
      <c r="S52" s="462" t="s">
        <v>12</v>
      </c>
    </row>
    <row r="53" spans="1:19" ht="43.5" x14ac:dyDescent="0.35">
      <c r="A53" s="59" t="s">
        <v>101</v>
      </c>
      <c r="B53" s="54" t="s">
        <v>13</v>
      </c>
      <c r="C53" s="106" t="s">
        <v>28</v>
      </c>
      <c r="D53" s="54">
        <v>98967</v>
      </c>
      <c r="E53" s="263"/>
      <c r="F53" s="76" t="s">
        <v>12</v>
      </c>
      <c r="G53" s="55" t="s">
        <v>12</v>
      </c>
      <c r="H53" s="55" t="s">
        <v>12</v>
      </c>
      <c r="I53" s="82" t="s">
        <v>12</v>
      </c>
      <c r="J53" s="82" t="s">
        <v>12</v>
      </c>
      <c r="K53" s="82" t="s">
        <v>12</v>
      </c>
      <c r="L53" s="82">
        <v>61.976236300000004</v>
      </c>
      <c r="M53" s="55" t="s">
        <v>12</v>
      </c>
      <c r="N53" s="82">
        <v>95.269255799999996</v>
      </c>
      <c r="O53" s="82" t="s">
        <v>12</v>
      </c>
      <c r="P53" s="82">
        <v>106.53766240000002</v>
      </c>
      <c r="Q53" s="82" t="s">
        <v>12</v>
      </c>
      <c r="R53" s="82">
        <v>117.80606900000001</v>
      </c>
      <c r="S53" s="462" t="s">
        <v>12</v>
      </c>
    </row>
    <row r="54" spans="1:19" ht="43.5" x14ac:dyDescent="0.35">
      <c r="A54" s="59" t="s">
        <v>101</v>
      </c>
      <c r="B54" s="54" t="s">
        <v>13</v>
      </c>
      <c r="C54" s="106" t="s">
        <v>29</v>
      </c>
      <c r="D54" s="54">
        <v>98968</v>
      </c>
      <c r="E54" s="263">
        <v>1.5</v>
      </c>
      <c r="F54" s="76" t="s">
        <v>12</v>
      </c>
      <c r="G54" s="55" t="s">
        <v>12</v>
      </c>
      <c r="H54" s="55" t="s">
        <v>12</v>
      </c>
      <c r="I54" s="82" t="s">
        <v>12</v>
      </c>
      <c r="J54" s="82" t="s">
        <v>12</v>
      </c>
      <c r="K54" s="82" t="s">
        <v>12</v>
      </c>
      <c r="L54" s="82">
        <v>92.964354450000002</v>
      </c>
      <c r="M54" s="55" t="s">
        <v>12</v>
      </c>
      <c r="N54" s="82">
        <v>142.90388369999999</v>
      </c>
      <c r="O54" s="82" t="s">
        <v>12</v>
      </c>
      <c r="P54" s="82">
        <v>159.80649360000001</v>
      </c>
      <c r="Q54" s="82" t="s">
        <v>12</v>
      </c>
      <c r="R54" s="82">
        <v>176.7091035</v>
      </c>
      <c r="S54" s="462" t="s">
        <v>12</v>
      </c>
    </row>
    <row r="55" spans="1:19" ht="29" x14ac:dyDescent="0.35">
      <c r="A55" s="59" t="s">
        <v>101</v>
      </c>
      <c r="B55" s="54" t="s">
        <v>13</v>
      </c>
      <c r="C55" s="106" t="s">
        <v>38</v>
      </c>
      <c r="D55" s="54">
        <v>99341</v>
      </c>
      <c r="E55" s="263"/>
      <c r="F55" s="76" t="s">
        <v>12</v>
      </c>
      <c r="G55" s="55" t="s">
        <v>12</v>
      </c>
      <c r="H55" s="55" t="s">
        <v>12</v>
      </c>
      <c r="I55" s="82" t="s">
        <v>12</v>
      </c>
      <c r="J55" s="82" t="s">
        <v>12</v>
      </c>
      <c r="K55" s="82" t="s">
        <v>12</v>
      </c>
      <c r="L55" s="82" t="s">
        <v>12</v>
      </c>
      <c r="M55" s="55" t="s">
        <v>12</v>
      </c>
      <c r="N55" s="82" t="s">
        <v>12</v>
      </c>
      <c r="O55" s="82" t="s">
        <v>12</v>
      </c>
      <c r="P55" s="82">
        <v>106.53766240000002</v>
      </c>
      <c r="Q55" s="82" t="s">
        <v>12</v>
      </c>
      <c r="R55" s="82">
        <v>117.80606900000001</v>
      </c>
      <c r="S55" s="462">
        <v>237.14873890000001</v>
      </c>
    </row>
    <row r="56" spans="1:19" ht="29" x14ac:dyDescent="0.35">
      <c r="A56" s="59" t="s">
        <v>101</v>
      </c>
      <c r="B56" s="54" t="s">
        <v>13</v>
      </c>
      <c r="C56" s="106" t="s">
        <v>39</v>
      </c>
      <c r="D56" s="54">
        <v>99342</v>
      </c>
      <c r="E56" s="263">
        <v>2</v>
      </c>
      <c r="F56" s="76" t="s">
        <v>12</v>
      </c>
      <c r="G56" s="55" t="s">
        <v>12</v>
      </c>
      <c r="H56" s="55" t="s">
        <v>12</v>
      </c>
      <c r="I56" s="82" t="s">
        <v>12</v>
      </c>
      <c r="J56" s="82" t="s">
        <v>12</v>
      </c>
      <c r="K56" s="82" t="s">
        <v>12</v>
      </c>
      <c r="L56" s="82" t="s">
        <v>12</v>
      </c>
      <c r="M56" s="55" t="s">
        <v>12</v>
      </c>
      <c r="N56" s="82" t="s">
        <v>12</v>
      </c>
      <c r="O56" s="82" t="s">
        <v>12</v>
      </c>
      <c r="P56" s="82">
        <v>213.0753248</v>
      </c>
      <c r="Q56" s="82" t="s">
        <v>12</v>
      </c>
      <c r="R56" s="82">
        <v>235.62</v>
      </c>
      <c r="S56" s="462">
        <v>474.29747780000002</v>
      </c>
    </row>
    <row r="57" spans="1:19" ht="29" x14ac:dyDescent="0.35">
      <c r="A57" s="59" t="s">
        <v>101</v>
      </c>
      <c r="B57" s="54" t="s">
        <v>13</v>
      </c>
      <c r="C57" s="106" t="s">
        <v>40</v>
      </c>
      <c r="D57" s="54">
        <v>99344</v>
      </c>
      <c r="E57" s="263">
        <v>4</v>
      </c>
      <c r="F57" s="76" t="s">
        <v>12</v>
      </c>
      <c r="G57" s="55" t="s">
        <v>12</v>
      </c>
      <c r="H57" s="55" t="s">
        <v>12</v>
      </c>
      <c r="I57" s="82" t="s">
        <v>12</v>
      </c>
      <c r="J57" s="82" t="s">
        <v>12</v>
      </c>
      <c r="K57" s="82" t="s">
        <v>12</v>
      </c>
      <c r="L57" s="82" t="s">
        <v>12</v>
      </c>
      <c r="M57" s="55" t="s">
        <v>12</v>
      </c>
      <c r="N57" s="82" t="s">
        <v>12</v>
      </c>
      <c r="O57" s="82" t="s">
        <v>12</v>
      </c>
      <c r="P57" s="82">
        <v>426.15064960000001</v>
      </c>
      <c r="Q57" s="82" t="s">
        <v>12</v>
      </c>
      <c r="R57" s="82">
        <v>471.22427599999997</v>
      </c>
      <c r="S57" s="462">
        <v>948.59495560000005</v>
      </c>
    </row>
    <row r="58" spans="1:19" ht="29" x14ac:dyDescent="0.35">
      <c r="A58" s="59" t="s">
        <v>101</v>
      </c>
      <c r="B58" s="54" t="s">
        <v>13</v>
      </c>
      <c r="C58" s="106" t="s">
        <v>41</v>
      </c>
      <c r="D58" s="54">
        <v>99345</v>
      </c>
      <c r="E58" s="263">
        <v>5</v>
      </c>
      <c r="F58" s="76" t="s">
        <v>12</v>
      </c>
      <c r="G58" s="55" t="s">
        <v>12</v>
      </c>
      <c r="H58" s="55" t="s">
        <v>12</v>
      </c>
      <c r="I58" s="82" t="s">
        <v>12</v>
      </c>
      <c r="J58" s="82" t="s">
        <v>12</v>
      </c>
      <c r="K58" s="82" t="s">
        <v>12</v>
      </c>
      <c r="L58" s="82" t="s">
        <v>12</v>
      </c>
      <c r="M58" s="55" t="s">
        <v>12</v>
      </c>
      <c r="N58" s="82" t="s">
        <v>12</v>
      </c>
      <c r="O58" s="82" t="s">
        <v>12</v>
      </c>
      <c r="P58" s="82">
        <v>532.688312</v>
      </c>
      <c r="Q58" s="82" t="s">
        <v>12</v>
      </c>
      <c r="R58" s="82">
        <v>589.03034500000001</v>
      </c>
      <c r="S58" s="462">
        <v>1185.7436944999999</v>
      </c>
    </row>
    <row r="59" spans="1:19" ht="43.5" x14ac:dyDescent="0.35">
      <c r="A59" s="59" t="s">
        <v>101</v>
      </c>
      <c r="B59" s="54" t="s">
        <v>13</v>
      </c>
      <c r="C59" s="106" t="s">
        <v>42</v>
      </c>
      <c r="D59" s="54">
        <v>99347</v>
      </c>
      <c r="E59" s="263"/>
      <c r="F59" s="76" t="s">
        <v>12</v>
      </c>
      <c r="G59" s="55" t="s">
        <v>12</v>
      </c>
      <c r="H59" s="55" t="s">
        <v>12</v>
      </c>
      <c r="I59" s="82" t="s">
        <v>12</v>
      </c>
      <c r="J59" s="82" t="s">
        <v>12</v>
      </c>
      <c r="K59" s="82" t="s">
        <v>12</v>
      </c>
      <c r="L59" s="82" t="s">
        <v>12</v>
      </c>
      <c r="M59" s="55" t="s">
        <v>12</v>
      </c>
      <c r="N59" s="82" t="s">
        <v>12</v>
      </c>
      <c r="O59" s="82" t="s">
        <v>12</v>
      </c>
      <c r="P59" s="82">
        <v>106.53766240000002</v>
      </c>
      <c r="Q59" s="82" t="s">
        <v>12</v>
      </c>
      <c r="R59" s="82">
        <v>117.80606900000001</v>
      </c>
      <c r="S59" s="462">
        <v>237.14873890000001</v>
      </c>
    </row>
    <row r="60" spans="1:19" ht="43.5" x14ac:dyDescent="0.35">
      <c r="A60" s="59" t="s">
        <v>101</v>
      </c>
      <c r="B60" s="54" t="s">
        <v>13</v>
      </c>
      <c r="C60" s="106" t="s">
        <v>43</v>
      </c>
      <c r="D60" s="54">
        <v>99348</v>
      </c>
      <c r="E60" s="263">
        <v>2</v>
      </c>
      <c r="F60" s="76" t="s">
        <v>12</v>
      </c>
      <c r="G60" s="55" t="s">
        <v>12</v>
      </c>
      <c r="H60" s="55" t="s">
        <v>12</v>
      </c>
      <c r="I60" s="82" t="s">
        <v>12</v>
      </c>
      <c r="J60" s="82" t="s">
        <v>12</v>
      </c>
      <c r="K60" s="82" t="s">
        <v>12</v>
      </c>
      <c r="L60" s="82" t="s">
        <v>12</v>
      </c>
      <c r="M60" s="55" t="s">
        <v>12</v>
      </c>
      <c r="N60" s="82" t="s">
        <v>12</v>
      </c>
      <c r="O60" s="82" t="s">
        <v>12</v>
      </c>
      <c r="P60" s="82">
        <v>213.0753248</v>
      </c>
      <c r="Q60" s="82" t="s">
        <v>12</v>
      </c>
      <c r="R60" s="82">
        <v>235.62</v>
      </c>
      <c r="S60" s="462">
        <v>474.29747780000002</v>
      </c>
    </row>
    <row r="61" spans="1:19" ht="43.5" x14ac:dyDescent="0.35">
      <c r="A61" s="59" t="s">
        <v>101</v>
      </c>
      <c r="B61" s="54" t="s">
        <v>13</v>
      </c>
      <c r="C61" s="106" t="s">
        <v>44</v>
      </c>
      <c r="D61" s="54">
        <v>99349</v>
      </c>
      <c r="E61" s="263">
        <v>3</v>
      </c>
      <c r="F61" s="76" t="s">
        <v>12</v>
      </c>
      <c r="G61" s="55" t="s">
        <v>12</v>
      </c>
      <c r="H61" s="55" t="s">
        <v>12</v>
      </c>
      <c r="I61" s="82" t="s">
        <v>12</v>
      </c>
      <c r="J61" s="82" t="s">
        <v>12</v>
      </c>
      <c r="K61" s="82" t="s">
        <v>12</v>
      </c>
      <c r="L61" s="82" t="s">
        <v>12</v>
      </c>
      <c r="M61" s="55" t="s">
        <v>12</v>
      </c>
      <c r="N61" s="82" t="s">
        <v>12</v>
      </c>
      <c r="O61" s="82" t="s">
        <v>12</v>
      </c>
      <c r="P61" s="82">
        <v>319.61298720000002</v>
      </c>
      <c r="Q61" s="82" t="s">
        <v>12</v>
      </c>
      <c r="R61" s="82">
        <v>353.418207</v>
      </c>
      <c r="S61" s="462">
        <v>711.44621670000004</v>
      </c>
    </row>
    <row r="62" spans="1:19" ht="43.5" x14ac:dyDescent="0.35">
      <c r="A62" s="59" t="s">
        <v>101</v>
      </c>
      <c r="B62" s="54" t="s">
        <v>13</v>
      </c>
      <c r="C62" s="106" t="s">
        <v>45</v>
      </c>
      <c r="D62" s="54">
        <v>99350</v>
      </c>
      <c r="E62" s="263">
        <v>4</v>
      </c>
      <c r="F62" s="76" t="s">
        <v>12</v>
      </c>
      <c r="G62" s="55" t="s">
        <v>12</v>
      </c>
      <c r="H62" s="55" t="s">
        <v>12</v>
      </c>
      <c r="I62" s="82" t="s">
        <v>12</v>
      </c>
      <c r="J62" s="82" t="s">
        <v>12</v>
      </c>
      <c r="K62" s="82" t="s">
        <v>12</v>
      </c>
      <c r="L62" s="82" t="s">
        <v>12</v>
      </c>
      <c r="M62" s="55" t="s">
        <v>12</v>
      </c>
      <c r="N62" s="82" t="s">
        <v>12</v>
      </c>
      <c r="O62" s="82" t="s">
        <v>12</v>
      </c>
      <c r="P62" s="82">
        <v>426.15064960000001</v>
      </c>
      <c r="Q62" s="82" t="s">
        <v>12</v>
      </c>
      <c r="R62" s="82">
        <v>471.22427599999997</v>
      </c>
      <c r="S62" s="462">
        <v>948.59495560000005</v>
      </c>
    </row>
    <row r="63" spans="1:19" ht="130.5" x14ac:dyDescent="0.35">
      <c r="A63" s="59" t="s">
        <v>101</v>
      </c>
      <c r="B63" s="54" t="s">
        <v>13</v>
      </c>
      <c r="C63" s="104" t="s">
        <v>1017</v>
      </c>
      <c r="D63" s="54" t="s">
        <v>58</v>
      </c>
      <c r="E63" s="263"/>
      <c r="F63" s="412">
        <v>34.829620399999996</v>
      </c>
      <c r="G63" s="414">
        <v>43.537025499999999</v>
      </c>
      <c r="H63" s="414">
        <v>50.707829699999998</v>
      </c>
      <c r="I63" s="82" t="s">
        <v>12</v>
      </c>
      <c r="J63" s="82">
        <v>51.220030000000001</v>
      </c>
      <c r="K63" s="82">
        <v>53.781031500000005</v>
      </c>
      <c r="L63" s="82">
        <v>61.976236300000004</v>
      </c>
      <c r="M63" s="414">
        <v>81.952048000000005</v>
      </c>
      <c r="N63" s="82">
        <v>95.269255799999996</v>
      </c>
      <c r="O63" s="82">
        <v>96.293656400000003</v>
      </c>
      <c r="P63" s="82">
        <v>106.53766240000002</v>
      </c>
      <c r="Q63" s="82">
        <v>113.70846660000001</v>
      </c>
      <c r="R63" s="82">
        <v>117.80606900000001</v>
      </c>
      <c r="S63" s="462">
        <v>237.14873890000001</v>
      </c>
    </row>
    <row r="64" spans="1:19" ht="43.5" x14ac:dyDescent="0.35">
      <c r="A64" s="59" t="s">
        <v>101</v>
      </c>
      <c r="B64" s="54" t="s">
        <v>59</v>
      </c>
      <c r="C64" s="106" t="s">
        <v>60</v>
      </c>
      <c r="D64" s="54" t="s">
        <v>61</v>
      </c>
      <c r="E64" s="263"/>
      <c r="F64" s="76" t="s">
        <v>12</v>
      </c>
      <c r="G64" s="55" t="s">
        <v>12</v>
      </c>
      <c r="H64" s="55" t="s">
        <v>12</v>
      </c>
      <c r="I64" s="82" t="s">
        <v>12</v>
      </c>
      <c r="J64" s="82">
        <v>51.220030000000001</v>
      </c>
      <c r="K64" s="82">
        <v>53.781031500000005</v>
      </c>
      <c r="L64" s="82">
        <v>61.976236300000004</v>
      </c>
      <c r="M64" s="414">
        <v>81.952048000000005</v>
      </c>
      <c r="N64" s="82">
        <v>95.269255799999996</v>
      </c>
      <c r="O64" s="82">
        <v>96.293656400000003</v>
      </c>
      <c r="P64" s="82">
        <v>106.53766240000002</v>
      </c>
      <c r="Q64" s="82" t="s">
        <v>12</v>
      </c>
      <c r="R64" s="82">
        <v>117.80606900000001</v>
      </c>
      <c r="S64" s="462">
        <v>237.14873890000001</v>
      </c>
    </row>
    <row r="65" spans="1:20" ht="58" x14ac:dyDescent="0.35">
      <c r="A65" s="59" t="s">
        <v>101</v>
      </c>
      <c r="B65" s="54" t="s">
        <v>62</v>
      </c>
      <c r="C65" s="106" t="s">
        <v>63</v>
      </c>
      <c r="D65" s="54" t="s">
        <v>64</v>
      </c>
      <c r="E65" s="263">
        <v>4.5</v>
      </c>
      <c r="F65" s="76" t="s">
        <v>12</v>
      </c>
      <c r="G65" s="55" t="s">
        <v>12</v>
      </c>
      <c r="H65" s="55" t="s">
        <v>12</v>
      </c>
      <c r="I65" s="82" t="s">
        <v>12</v>
      </c>
      <c r="J65" s="82">
        <f>51.22003/Table372[[#This Row],[Units]]</f>
        <v>11.382228888888889</v>
      </c>
      <c r="K65" s="82">
        <f>53.7810315/Table372[[#This Row],[Units]]</f>
        <v>11.951340333333333</v>
      </c>
      <c r="L65" s="82">
        <f>61.9762363/Table372[[#This Row],[Units]]</f>
        <v>13.772496955555555</v>
      </c>
      <c r="M65" s="414">
        <v>18.211111111111112</v>
      </c>
      <c r="N65" s="82">
        <f>95.2692558/Table372[[#This Row],[Units]]</f>
        <v>21.170945733333333</v>
      </c>
      <c r="O65" s="82">
        <f>96.2936564/Table372[[#This Row],[Units]]</f>
        <v>21.398590311111111</v>
      </c>
      <c r="P65" s="82">
        <f>106.5376624/Table372[[#This Row],[Units]]</f>
        <v>23.675036088888888</v>
      </c>
      <c r="Q65" s="82" t="s">
        <v>12</v>
      </c>
      <c r="R65" s="82">
        <f>117.806069/Table372[[#This Row],[Units]]</f>
        <v>26.179126444444442</v>
      </c>
      <c r="S65" s="462">
        <f>237.1487389/Table372[[#This Row],[Units]]</f>
        <v>52.699719755555556</v>
      </c>
    </row>
    <row r="66" spans="1:20" ht="58" x14ac:dyDescent="0.35">
      <c r="A66" s="59" t="s">
        <v>101</v>
      </c>
      <c r="B66" s="54" t="s">
        <v>65</v>
      </c>
      <c r="C66" s="106" t="s">
        <v>66</v>
      </c>
      <c r="D66" s="54" t="s">
        <v>67</v>
      </c>
      <c r="E66" s="263"/>
      <c r="F66" s="76" t="s">
        <v>12</v>
      </c>
      <c r="G66" s="414">
        <v>43.537025499999999</v>
      </c>
      <c r="H66" s="414">
        <v>50.707829699999998</v>
      </c>
      <c r="I66" s="82" t="s">
        <v>12</v>
      </c>
      <c r="J66" s="82">
        <v>51.220030000000001</v>
      </c>
      <c r="K66" s="82">
        <v>53.781031500000005</v>
      </c>
      <c r="L66" s="82">
        <v>61.976236300000004</v>
      </c>
      <c r="M66" s="414">
        <v>81.952048000000005</v>
      </c>
      <c r="N66" s="82">
        <v>95.269255799999996</v>
      </c>
      <c r="O66" s="82">
        <v>96.293656400000003</v>
      </c>
      <c r="P66" s="82">
        <v>106.53766240000002</v>
      </c>
      <c r="Q66" s="82" t="s">
        <v>12</v>
      </c>
      <c r="R66" s="82">
        <v>117.80606900000001</v>
      </c>
      <c r="S66" s="462">
        <v>237.14873890000001</v>
      </c>
    </row>
    <row r="67" spans="1:20" ht="101.5" x14ac:dyDescent="0.35">
      <c r="A67" s="59" t="s">
        <v>101</v>
      </c>
      <c r="B67" s="54" t="s">
        <v>68</v>
      </c>
      <c r="C67" s="106" t="s">
        <v>69</v>
      </c>
      <c r="D67" s="54" t="s">
        <v>70</v>
      </c>
      <c r="E67" s="263"/>
      <c r="F67" s="76" t="s">
        <v>12</v>
      </c>
      <c r="G67" s="55" t="s">
        <v>12</v>
      </c>
      <c r="H67" s="55" t="s">
        <v>12</v>
      </c>
      <c r="I67" s="82">
        <f>48.6590285/4.5</f>
        <v>10.813117444444444</v>
      </c>
      <c r="J67" s="82" t="s">
        <v>12</v>
      </c>
      <c r="K67" s="82" t="s">
        <v>12</v>
      </c>
      <c r="L67" s="82" t="s">
        <v>12</v>
      </c>
      <c r="M67" s="55" t="s">
        <v>12</v>
      </c>
      <c r="N67" s="82" t="s">
        <v>12</v>
      </c>
      <c r="O67" s="82" t="s">
        <v>12</v>
      </c>
      <c r="P67" s="82" t="s">
        <v>12</v>
      </c>
      <c r="Q67" s="82" t="s">
        <v>12</v>
      </c>
      <c r="R67" s="82" t="s">
        <v>12</v>
      </c>
      <c r="S67" s="462" t="s">
        <v>12</v>
      </c>
    </row>
    <row r="68" spans="1:20" ht="29" x14ac:dyDescent="0.35">
      <c r="A68" s="59" t="s">
        <v>101</v>
      </c>
      <c r="B68" s="54" t="s">
        <v>68</v>
      </c>
      <c r="C68" s="106" t="s">
        <v>75</v>
      </c>
      <c r="D68" s="54" t="s">
        <v>76</v>
      </c>
      <c r="E68" s="263"/>
      <c r="F68" s="76" t="s">
        <v>12</v>
      </c>
      <c r="G68" s="55" t="s">
        <v>12</v>
      </c>
      <c r="H68" s="55" t="s">
        <v>12</v>
      </c>
      <c r="I68" s="82">
        <v>48.659028499999998</v>
      </c>
      <c r="J68" s="82" t="s">
        <v>12</v>
      </c>
      <c r="K68" s="82" t="s">
        <v>12</v>
      </c>
      <c r="L68" s="82" t="s">
        <v>12</v>
      </c>
      <c r="M68" s="55" t="s">
        <v>12</v>
      </c>
      <c r="N68" s="82" t="s">
        <v>12</v>
      </c>
      <c r="O68" s="82" t="s">
        <v>12</v>
      </c>
      <c r="P68" s="82" t="s">
        <v>12</v>
      </c>
      <c r="Q68" s="82" t="s">
        <v>12</v>
      </c>
      <c r="R68" s="82" t="s">
        <v>12</v>
      </c>
      <c r="S68" s="462" t="s">
        <v>12</v>
      </c>
    </row>
    <row r="69" spans="1:20" ht="72.5" x14ac:dyDescent="0.35">
      <c r="A69" s="59" t="s">
        <v>101</v>
      </c>
      <c r="B69" s="54" t="s">
        <v>13</v>
      </c>
      <c r="C69" s="106" t="s">
        <v>77</v>
      </c>
      <c r="D69" s="54" t="s">
        <v>78</v>
      </c>
      <c r="E69" s="263"/>
      <c r="F69" s="412">
        <v>34.829620399999996</v>
      </c>
      <c r="G69" s="414">
        <v>43.537025499999999</v>
      </c>
      <c r="H69" s="414">
        <v>50.707829699999998</v>
      </c>
      <c r="I69" s="82">
        <v>0</v>
      </c>
      <c r="J69" s="82">
        <v>0</v>
      </c>
      <c r="K69" s="82">
        <v>0</v>
      </c>
      <c r="L69" s="82">
        <v>0</v>
      </c>
      <c r="M69" s="414">
        <v>0</v>
      </c>
      <c r="N69" s="82">
        <v>0</v>
      </c>
      <c r="O69" s="82">
        <v>96.293656400000003</v>
      </c>
      <c r="P69" s="82">
        <v>106.53766240000002</v>
      </c>
      <c r="Q69" s="82">
        <v>113.70846660000001</v>
      </c>
      <c r="R69" s="82">
        <v>117.80606900000001</v>
      </c>
      <c r="S69" s="462">
        <v>237.14873890000001</v>
      </c>
    </row>
    <row r="70" spans="1:20" ht="29" x14ac:dyDescent="0.35">
      <c r="A70" s="59" t="s">
        <v>101</v>
      </c>
      <c r="B70" s="54" t="s">
        <v>13</v>
      </c>
      <c r="C70" s="106" t="s">
        <v>79</v>
      </c>
      <c r="D70" s="54" t="s">
        <v>80</v>
      </c>
      <c r="E70" s="263"/>
      <c r="F70" s="412">
        <v>34.829620399999996</v>
      </c>
      <c r="G70" s="414">
        <v>43.537025499999999</v>
      </c>
      <c r="H70" s="414">
        <v>50.707829699999998</v>
      </c>
      <c r="I70" s="82" t="s">
        <v>12</v>
      </c>
      <c r="J70" s="82">
        <v>51.220030000000001</v>
      </c>
      <c r="K70" s="82">
        <v>53.781031500000005</v>
      </c>
      <c r="L70" s="82">
        <v>61.976236300000004</v>
      </c>
      <c r="M70" s="55" t="s">
        <v>12</v>
      </c>
      <c r="N70" s="82">
        <v>95.269255799999996</v>
      </c>
      <c r="O70" s="82">
        <v>96.293656400000003</v>
      </c>
      <c r="P70" s="82">
        <v>106.53766240000002</v>
      </c>
      <c r="Q70" s="82">
        <v>113.70846660000001</v>
      </c>
      <c r="R70" s="82">
        <v>117.80606900000001</v>
      </c>
      <c r="S70" s="462">
        <v>237.14873890000001</v>
      </c>
    </row>
    <row r="71" spans="1:20" ht="43.5" x14ac:dyDescent="0.35">
      <c r="A71" s="59" t="s">
        <v>101</v>
      </c>
      <c r="B71" s="54" t="s">
        <v>13</v>
      </c>
      <c r="C71" s="106" t="s">
        <v>955</v>
      </c>
      <c r="D71" s="54" t="s">
        <v>952</v>
      </c>
      <c r="E71" s="263"/>
      <c r="F71" s="412">
        <v>34.829620400000003</v>
      </c>
      <c r="G71" s="414">
        <v>43.537025499999999</v>
      </c>
      <c r="H71" s="414">
        <v>50.707829699999998</v>
      </c>
      <c r="I71" s="82" t="s">
        <v>12</v>
      </c>
      <c r="J71" s="82">
        <v>51.220030000000001</v>
      </c>
      <c r="K71" s="82">
        <v>53.781031500000005</v>
      </c>
      <c r="L71" s="82">
        <v>61.976236300000004</v>
      </c>
      <c r="M71" s="55" t="s">
        <v>12</v>
      </c>
      <c r="N71" s="82">
        <v>95.269255799999996</v>
      </c>
      <c r="O71" s="82">
        <v>96.293656400000003</v>
      </c>
      <c r="P71" s="82">
        <v>106.53766240000002</v>
      </c>
      <c r="Q71" s="82">
        <v>113.70846660000001</v>
      </c>
      <c r="R71" s="82">
        <v>117.80606900000001</v>
      </c>
      <c r="S71" s="462">
        <v>237.14873890000001</v>
      </c>
      <c r="T71" s="80" t="s">
        <v>954</v>
      </c>
    </row>
    <row r="72" spans="1:20" ht="101.5" x14ac:dyDescent="0.35">
      <c r="A72" s="59" t="s">
        <v>101</v>
      </c>
      <c r="B72" s="54" t="s">
        <v>59</v>
      </c>
      <c r="C72" s="106" t="s">
        <v>81</v>
      </c>
      <c r="D72" s="54" t="s">
        <v>82</v>
      </c>
      <c r="E72" s="263"/>
      <c r="F72" s="76" t="s">
        <v>12</v>
      </c>
      <c r="G72" s="414">
        <v>43.537025499999999</v>
      </c>
      <c r="H72" s="414">
        <v>50.707829699999998</v>
      </c>
      <c r="I72" s="82">
        <v>48.66</v>
      </c>
      <c r="J72" s="82">
        <v>51.220030000000001</v>
      </c>
      <c r="K72" s="82">
        <v>53.781031500000005</v>
      </c>
      <c r="L72" s="82">
        <v>61.976236300000004</v>
      </c>
      <c r="M72" s="414">
        <v>81.952048000000005</v>
      </c>
      <c r="N72" s="82">
        <v>95.269255799999996</v>
      </c>
      <c r="O72" s="82">
        <v>96.293656400000003</v>
      </c>
      <c r="P72" s="82">
        <v>106.53766240000002</v>
      </c>
      <c r="Q72" s="82">
        <v>113.70846660000001</v>
      </c>
      <c r="R72" s="82">
        <v>117.80606900000001</v>
      </c>
      <c r="S72" s="462">
        <v>237.14873890000001</v>
      </c>
    </row>
    <row r="73" spans="1:20" ht="43.5" x14ac:dyDescent="0.35">
      <c r="A73" s="59" t="s">
        <v>101</v>
      </c>
      <c r="B73" s="54" t="s">
        <v>85</v>
      </c>
      <c r="C73" s="104" t="s">
        <v>964</v>
      </c>
      <c r="D73" s="54" t="s">
        <v>87</v>
      </c>
      <c r="E73" s="263"/>
      <c r="F73" s="412">
        <v>34.829620399999996</v>
      </c>
      <c r="G73" s="414">
        <v>43.537025499999999</v>
      </c>
      <c r="H73" s="414">
        <v>50.707829699999998</v>
      </c>
      <c r="I73" s="82" t="s">
        <v>12</v>
      </c>
      <c r="J73" s="82">
        <v>51.220030000000001</v>
      </c>
      <c r="K73" s="82">
        <v>53.781031500000005</v>
      </c>
      <c r="L73" s="82">
        <v>61.976236300000004</v>
      </c>
      <c r="M73" s="414">
        <v>81.952048000000005</v>
      </c>
      <c r="N73" s="82">
        <v>95.269255799999996</v>
      </c>
      <c r="O73" s="82">
        <v>96.293656400000003</v>
      </c>
      <c r="P73" s="82">
        <v>106.53766240000002</v>
      </c>
      <c r="Q73" s="82" t="s">
        <v>12</v>
      </c>
      <c r="R73" s="82">
        <v>117.80606900000001</v>
      </c>
      <c r="S73" s="462">
        <v>237.14873890000001</v>
      </c>
    </row>
    <row r="74" spans="1:20" ht="116" x14ac:dyDescent="0.35">
      <c r="A74" s="59" t="s">
        <v>101</v>
      </c>
      <c r="B74" s="54" t="s">
        <v>85</v>
      </c>
      <c r="C74" s="104" t="s">
        <v>850</v>
      </c>
      <c r="D74" s="54" t="s">
        <v>87</v>
      </c>
      <c r="E74" s="263">
        <v>4.5</v>
      </c>
      <c r="F74" s="412">
        <v>7.7399999999999993</v>
      </c>
      <c r="G74" s="414">
        <v>9.6755555555555546</v>
      </c>
      <c r="H74" s="414">
        <v>11.268888888888888</v>
      </c>
      <c r="I74" s="82" t="s">
        <v>12</v>
      </c>
      <c r="J74" s="82">
        <v>11.382228888888889</v>
      </c>
      <c r="K74" s="82">
        <v>11.951340333333333</v>
      </c>
      <c r="L74" s="82">
        <v>13.772496955555555</v>
      </c>
      <c r="M74" s="414">
        <v>18.211111111111112</v>
      </c>
      <c r="N74" s="82">
        <v>21.170945733333333</v>
      </c>
      <c r="O74" s="82">
        <v>21.398590311111111</v>
      </c>
      <c r="P74" s="82">
        <v>23.675036088888888</v>
      </c>
      <c r="Q74" s="82" t="s">
        <v>12</v>
      </c>
      <c r="R74" s="82">
        <v>26.179126444444442</v>
      </c>
      <c r="S74" s="462">
        <v>52.699719755555556</v>
      </c>
    </row>
    <row r="75" spans="1:20" ht="29" x14ac:dyDescent="0.35">
      <c r="A75" s="59" t="s">
        <v>101</v>
      </c>
      <c r="B75" s="54" t="s">
        <v>85</v>
      </c>
      <c r="C75" s="106" t="s">
        <v>88</v>
      </c>
      <c r="D75" s="54" t="s">
        <v>89</v>
      </c>
      <c r="E75" s="263"/>
      <c r="F75" s="412">
        <v>34.829620399999996</v>
      </c>
      <c r="G75" s="414">
        <v>43.537025499999999</v>
      </c>
      <c r="H75" s="414">
        <v>50.707829699999998</v>
      </c>
      <c r="I75" s="82" t="s">
        <v>12</v>
      </c>
      <c r="J75" s="82">
        <v>51.220030000000001</v>
      </c>
      <c r="K75" s="82">
        <v>53.781031500000005</v>
      </c>
      <c r="L75" s="82">
        <v>61.976236300000004</v>
      </c>
      <c r="M75" s="414">
        <v>81.952048000000005</v>
      </c>
      <c r="N75" s="82">
        <v>95.269255799999996</v>
      </c>
      <c r="O75" s="82">
        <v>96.293656400000003</v>
      </c>
      <c r="P75" s="82">
        <v>106.53766240000002</v>
      </c>
      <c r="Q75" s="82" t="s">
        <v>12</v>
      </c>
      <c r="R75" s="82">
        <v>117.80606900000001</v>
      </c>
      <c r="S75" s="462">
        <v>237.14873890000001</v>
      </c>
    </row>
    <row r="76" spans="1:20" ht="58" x14ac:dyDescent="0.35">
      <c r="A76" s="59" t="s">
        <v>101</v>
      </c>
      <c r="B76" s="54" t="s">
        <v>59</v>
      </c>
      <c r="C76" s="106" t="s">
        <v>90</v>
      </c>
      <c r="D76" s="54" t="s">
        <v>91</v>
      </c>
      <c r="E76" s="263"/>
      <c r="F76" s="76" t="s">
        <v>12</v>
      </c>
      <c r="G76" s="55" t="s">
        <v>12</v>
      </c>
      <c r="H76" s="55" t="s">
        <v>12</v>
      </c>
      <c r="I76" s="82" t="s">
        <v>12</v>
      </c>
      <c r="J76" s="82">
        <v>51.220030000000001</v>
      </c>
      <c r="K76" s="82">
        <v>53.781031500000005</v>
      </c>
      <c r="L76" s="82">
        <v>61.976236300000004</v>
      </c>
      <c r="M76" s="55" t="s">
        <v>12</v>
      </c>
      <c r="N76" s="82">
        <v>95.269255799999996</v>
      </c>
      <c r="O76" s="82">
        <v>96.293656400000003</v>
      </c>
      <c r="P76" s="82">
        <v>106.53766240000002</v>
      </c>
      <c r="Q76" s="82" t="s">
        <v>12</v>
      </c>
      <c r="R76" s="82">
        <v>117.80606900000001</v>
      </c>
      <c r="S76" s="462">
        <v>237.14873890000001</v>
      </c>
    </row>
    <row r="77" spans="1:20" ht="72.5" x14ac:dyDescent="0.35">
      <c r="A77" s="59" t="s">
        <v>101</v>
      </c>
      <c r="B77" s="54" t="s">
        <v>92</v>
      </c>
      <c r="C77" s="106" t="s">
        <v>93</v>
      </c>
      <c r="D77" s="54" t="s">
        <v>94</v>
      </c>
      <c r="E77" s="263"/>
      <c r="F77" s="76" t="s">
        <v>12</v>
      </c>
      <c r="G77" s="414">
        <v>43.537025499999999</v>
      </c>
      <c r="H77" s="414">
        <v>50.707829699999998</v>
      </c>
      <c r="I77" s="82" t="s">
        <v>12</v>
      </c>
      <c r="J77" s="82">
        <v>51.220030000000001</v>
      </c>
      <c r="K77" s="82">
        <v>53.781031500000005</v>
      </c>
      <c r="L77" s="82">
        <v>61.976236300000004</v>
      </c>
      <c r="M77" s="414">
        <v>81.952048000000005</v>
      </c>
      <c r="N77" s="82">
        <v>95.269255799999996</v>
      </c>
      <c r="O77" s="82">
        <v>96.293656400000003</v>
      </c>
      <c r="P77" s="82">
        <v>106.53766240000002</v>
      </c>
      <c r="Q77" s="82" t="s">
        <v>12</v>
      </c>
      <c r="R77" s="82">
        <v>117.80606900000001</v>
      </c>
      <c r="S77" s="462">
        <v>237.14873890000001</v>
      </c>
    </row>
    <row r="78" spans="1:20" ht="43.5" x14ac:dyDescent="0.35">
      <c r="A78" s="59" t="s">
        <v>101</v>
      </c>
      <c r="B78" s="54" t="s">
        <v>10</v>
      </c>
      <c r="C78" s="106" t="s">
        <v>95</v>
      </c>
      <c r="D78" s="54" t="s">
        <v>96</v>
      </c>
      <c r="E78" s="263"/>
      <c r="F78" s="412">
        <v>30</v>
      </c>
      <c r="G78" s="414">
        <v>30</v>
      </c>
      <c r="H78" s="414">
        <v>30</v>
      </c>
      <c r="I78" s="82" t="s">
        <v>12</v>
      </c>
      <c r="J78" s="82">
        <v>30</v>
      </c>
      <c r="K78" s="82">
        <v>30</v>
      </c>
      <c r="L78" s="82">
        <v>30</v>
      </c>
      <c r="M78" s="414">
        <v>30</v>
      </c>
      <c r="N78" s="82">
        <v>30</v>
      </c>
      <c r="O78" s="82">
        <v>30</v>
      </c>
      <c r="P78" s="82">
        <v>30</v>
      </c>
      <c r="Q78" s="82">
        <v>30</v>
      </c>
      <c r="R78" s="82">
        <v>30</v>
      </c>
      <c r="S78" s="462">
        <v>30</v>
      </c>
    </row>
    <row r="79" spans="1:20" x14ac:dyDescent="0.35">
      <c r="A79" s="59" t="s">
        <v>103</v>
      </c>
      <c r="B79" s="54" t="s">
        <v>10</v>
      </c>
      <c r="C79" s="106" t="s">
        <v>11</v>
      </c>
      <c r="D79" s="54">
        <v>90785</v>
      </c>
      <c r="E79" s="263"/>
      <c r="F79" s="414">
        <v>16.5</v>
      </c>
      <c r="G79" s="414">
        <v>16.5</v>
      </c>
      <c r="H79" s="414">
        <v>16.5</v>
      </c>
      <c r="I79" s="82" t="s">
        <v>12</v>
      </c>
      <c r="J79" s="82">
        <v>16.5</v>
      </c>
      <c r="K79" s="82">
        <v>16.5</v>
      </c>
      <c r="L79" s="82">
        <v>16.5</v>
      </c>
      <c r="M79" s="414">
        <v>16.5</v>
      </c>
      <c r="N79" s="82">
        <v>16.5</v>
      </c>
      <c r="O79" s="82">
        <v>16.5</v>
      </c>
      <c r="P79" s="82">
        <v>16.5</v>
      </c>
      <c r="Q79" s="82">
        <v>16.5</v>
      </c>
      <c r="R79" s="82">
        <v>16.5</v>
      </c>
      <c r="S79" s="82">
        <v>16.5</v>
      </c>
    </row>
    <row r="80" spans="1:20" ht="29" x14ac:dyDescent="0.35">
      <c r="A80" s="59" t="s">
        <v>103</v>
      </c>
      <c r="B80" s="54" t="s">
        <v>13</v>
      </c>
      <c r="C80" s="106" t="s">
        <v>14</v>
      </c>
      <c r="D80" s="54">
        <v>90791</v>
      </c>
      <c r="E80" s="263"/>
      <c r="F80" s="76" t="s">
        <v>12</v>
      </c>
      <c r="G80" s="55" t="s">
        <v>12</v>
      </c>
      <c r="H80" s="55" t="s">
        <v>12</v>
      </c>
      <c r="I80" s="82" t="s">
        <v>12</v>
      </c>
      <c r="J80" s="82" t="s">
        <v>12</v>
      </c>
      <c r="K80" s="82" t="s">
        <v>12</v>
      </c>
      <c r="L80" s="82">
        <v>66.297315699999999</v>
      </c>
      <c r="M80" s="55" t="s">
        <v>12</v>
      </c>
      <c r="N80" s="82">
        <v>101.9115762</v>
      </c>
      <c r="O80" s="82" t="s">
        <v>12</v>
      </c>
      <c r="P80" s="82">
        <v>113.9656336</v>
      </c>
      <c r="Q80" s="82" t="s">
        <v>12</v>
      </c>
      <c r="R80" s="82">
        <v>126.01969099999999</v>
      </c>
      <c r="S80" s="462">
        <v>253.6831171</v>
      </c>
    </row>
    <row r="81" spans="1:19" ht="43.5" x14ac:dyDescent="0.35">
      <c r="A81" s="59" t="s">
        <v>103</v>
      </c>
      <c r="B81" s="54" t="s">
        <v>16</v>
      </c>
      <c r="C81" s="106" t="s">
        <v>999</v>
      </c>
      <c r="D81" s="54">
        <v>90846</v>
      </c>
      <c r="E81" s="263">
        <v>3</v>
      </c>
      <c r="F81" s="76" t="s">
        <v>12</v>
      </c>
      <c r="G81" s="55" t="s">
        <v>12</v>
      </c>
      <c r="H81" s="55" t="s">
        <v>12</v>
      </c>
      <c r="I81" s="82" t="s">
        <v>12</v>
      </c>
      <c r="J81" s="82" t="s">
        <v>12</v>
      </c>
      <c r="K81" s="82" t="s">
        <v>12</v>
      </c>
      <c r="L81" s="82">
        <v>198.89194709999998</v>
      </c>
      <c r="M81" s="55" t="s">
        <v>12</v>
      </c>
      <c r="N81" s="82">
        <v>305.73472859999998</v>
      </c>
      <c r="O81" s="82" t="s">
        <v>12</v>
      </c>
      <c r="P81" s="82">
        <v>341.89690080000003</v>
      </c>
      <c r="Q81" s="82" t="s">
        <v>12</v>
      </c>
      <c r="R81" s="82">
        <v>378.05907300000001</v>
      </c>
      <c r="S81" s="462">
        <v>761.04935130000001</v>
      </c>
    </row>
    <row r="82" spans="1:19" ht="72.5" x14ac:dyDescent="0.35">
      <c r="A82" s="59" t="s">
        <v>103</v>
      </c>
      <c r="B82" s="54" t="s">
        <v>16</v>
      </c>
      <c r="C82" s="106" t="s">
        <v>1001</v>
      </c>
      <c r="D82" s="54">
        <v>90847</v>
      </c>
      <c r="E82" s="263">
        <v>3</v>
      </c>
      <c r="F82" s="76" t="s">
        <v>12</v>
      </c>
      <c r="G82" s="55" t="s">
        <v>12</v>
      </c>
      <c r="H82" s="55" t="s">
        <v>12</v>
      </c>
      <c r="I82" s="82" t="s">
        <v>12</v>
      </c>
      <c r="J82" s="82" t="s">
        <v>12</v>
      </c>
      <c r="K82" s="82" t="s">
        <v>12</v>
      </c>
      <c r="L82" s="82">
        <v>198.89194709999998</v>
      </c>
      <c r="M82" s="55" t="s">
        <v>12</v>
      </c>
      <c r="N82" s="82">
        <v>305.73472859999998</v>
      </c>
      <c r="O82" s="82" t="s">
        <v>12</v>
      </c>
      <c r="P82" s="82">
        <v>341.89690080000003</v>
      </c>
      <c r="Q82" s="82" t="s">
        <v>12</v>
      </c>
      <c r="R82" s="82">
        <v>378.05907300000001</v>
      </c>
      <c r="S82" s="462">
        <v>761.04935130000001</v>
      </c>
    </row>
    <row r="83" spans="1:19" ht="43.5" x14ac:dyDescent="0.35">
      <c r="A83" s="59" t="s">
        <v>103</v>
      </c>
      <c r="B83" s="54" t="s">
        <v>16</v>
      </c>
      <c r="C83" s="106" t="s">
        <v>17</v>
      </c>
      <c r="D83" s="54">
        <v>90849</v>
      </c>
      <c r="E83" s="263"/>
      <c r="F83" s="76" t="s">
        <v>12</v>
      </c>
      <c r="G83" s="55" t="s">
        <v>12</v>
      </c>
      <c r="H83" s="55" t="s">
        <v>12</v>
      </c>
      <c r="I83" s="82" t="s">
        <v>12</v>
      </c>
      <c r="J83" s="82" t="s">
        <v>12</v>
      </c>
      <c r="K83" s="82" t="s">
        <v>12</v>
      </c>
      <c r="L83" s="82">
        <f>66.2973157/4.5</f>
        <v>14.732736822222222</v>
      </c>
      <c r="M83" s="55" t="s">
        <v>12</v>
      </c>
      <c r="N83" s="82">
        <f>101.9115762/4.5</f>
        <v>22.647016933333333</v>
      </c>
      <c r="O83" s="82" t="s">
        <v>12</v>
      </c>
      <c r="P83" s="82">
        <f>113.9656336/4.5</f>
        <v>25.325696355555557</v>
      </c>
      <c r="Q83" s="82" t="s">
        <v>12</v>
      </c>
      <c r="R83" s="82">
        <f>126.019691/4.5</f>
        <v>28.004375777777778</v>
      </c>
      <c r="S83" s="462">
        <f>253.6831171/4.5</f>
        <v>56.374026022222225</v>
      </c>
    </row>
    <row r="84" spans="1:19" ht="130.5" x14ac:dyDescent="0.35">
      <c r="A84" s="59" t="s">
        <v>103</v>
      </c>
      <c r="B84" s="54" t="s">
        <v>13</v>
      </c>
      <c r="C84" s="106" t="s">
        <v>18</v>
      </c>
      <c r="D84" s="54">
        <v>90885</v>
      </c>
      <c r="E84" s="263"/>
      <c r="F84" s="76" t="s">
        <v>12</v>
      </c>
      <c r="G84" s="55" t="s">
        <v>12</v>
      </c>
      <c r="H84" s="55" t="s">
        <v>12</v>
      </c>
      <c r="I84" s="82" t="s">
        <v>12</v>
      </c>
      <c r="J84" s="82" t="s">
        <v>12</v>
      </c>
      <c r="K84" s="82" t="s">
        <v>12</v>
      </c>
      <c r="L84" s="82">
        <v>66.297315699999999</v>
      </c>
      <c r="M84" s="55" t="s">
        <v>12</v>
      </c>
      <c r="N84" s="82">
        <v>101.9115762</v>
      </c>
      <c r="O84" s="82" t="s">
        <v>12</v>
      </c>
      <c r="P84" s="82">
        <v>113.9656336</v>
      </c>
      <c r="Q84" s="82" t="s">
        <v>12</v>
      </c>
      <c r="R84" s="82">
        <v>126.01969099999999</v>
      </c>
      <c r="S84" s="462">
        <v>253.6831171</v>
      </c>
    </row>
    <row r="85" spans="1:19" ht="101.5" x14ac:dyDescent="0.35">
      <c r="A85" s="59" t="s">
        <v>103</v>
      </c>
      <c r="B85" s="54" t="s">
        <v>10</v>
      </c>
      <c r="C85" s="106" t="s">
        <v>19</v>
      </c>
      <c r="D85" s="54">
        <v>90887</v>
      </c>
      <c r="E85" s="263"/>
      <c r="F85" s="76" t="s">
        <v>12</v>
      </c>
      <c r="G85" s="55" t="s">
        <v>12</v>
      </c>
      <c r="H85" s="55" t="s">
        <v>12</v>
      </c>
      <c r="I85" s="82" t="s">
        <v>12</v>
      </c>
      <c r="J85" s="82" t="s">
        <v>12</v>
      </c>
      <c r="K85" s="82" t="s">
        <v>12</v>
      </c>
      <c r="L85" s="82">
        <v>66.297315699999999</v>
      </c>
      <c r="M85" s="414">
        <v>87.665872000000007</v>
      </c>
      <c r="N85" s="82">
        <v>101.9115762</v>
      </c>
      <c r="O85" s="82">
        <v>103.0073996</v>
      </c>
      <c r="P85" s="82">
        <v>113.9656336</v>
      </c>
      <c r="Q85" s="82">
        <v>121.63639739999999</v>
      </c>
      <c r="R85" s="82">
        <v>126.01969099999999</v>
      </c>
      <c r="S85" s="462">
        <v>253.6831171</v>
      </c>
    </row>
    <row r="86" spans="1:19" ht="29" x14ac:dyDescent="0.35">
      <c r="A86" s="59" t="s">
        <v>103</v>
      </c>
      <c r="B86" s="54" t="s">
        <v>13</v>
      </c>
      <c r="C86" s="106" t="s">
        <v>22</v>
      </c>
      <c r="D86" s="54">
        <v>96130</v>
      </c>
      <c r="E86" s="263">
        <v>4</v>
      </c>
      <c r="F86" s="76" t="s">
        <v>12</v>
      </c>
      <c r="G86" s="55" t="s">
        <v>12</v>
      </c>
      <c r="H86" s="55" t="s">
        <v>12</v>
      </c>
      <c r="I86" s="82" t="s">
        <v>12</v>
      </c>
      <c r="J86" s="82" t="s">
        <v>12</v>
      </c>
      <c r="K86" s="82" t="s">
        <v>12</v>
      </c>
      <c r="L86" s="82" t="s">
        <v>12</v>
      </c>
      <c r="M86" s="55" t="s">
        <v>12</v>
      </c>
      <c r="N86" s="82">
        <v>407.6463048</v>
      </c>
      <c r="O86" s="82" t="s">
        <v>12</v>
      </c>
      <c r="P86" s="82">
        <v>455.86253440000002</v>
      </c>
      <c r="Q86" s="82" t="s">
        <v>12</v>
      </c>
      <c r="R86" s="82">
        <v>504.07876399999998</v>
      </c>
      <c r="S86" s="462">
        <v>1014.7324684</v>
      </c>
    </row>
    <row r="87" spans="1:19" ht="43.5" x14ac:dyDescent="0.35">
      <c r="A87" s="59" t="s">
        <v>103</v>
      </c>
      <c r="B87" s="54" t="s">
        <v>13</v>
      </c>
      <c r="C87" s="106" t="s">
        <v>23</v>
      </c>
      <c r="D87" s="54">
        <v>96131</v>
      </c>
      <c r="E87" s="263">
        <v>4</v>
      </c>
      <c r="F87" s="76" t="s">
        <v>12</v>
      </c>
      <c r="G87" s="55" t="s">
        <v>12</v>
      </c>
      <c r="H87" s="55" t="s">
        <v>12</v>
      </c>
      <c r="I87" s="82" t="s">
        <v>12</v>
      </c>
      <c r="J87" s="82" t="s">
        <v>12</v>
      </c>
      <c r="K87" s="82" t="s">
        <v>12</v>
      </c>
      <c r="L87" s="82" t="s">
        <v>12</v>
      </c>
      <c r="M87" s="55" t="s">
        <v>12</v>
      </c>
      <c r="N87" s="82">
        <v>407.6463048</v>
      </c>
      <c r="O87" s="82" t="s">
        <v>12</v>
      </c>
      <c r="P87" s="82">
        <v>455.86253440000002</v>
      </c>
      <c r="Q87" s="82" t="s">
        <v>12</v>
      </c>
      <c r="R87" s="82">
        <v>504.07876399999998</v>
      </c>
      <c r="S87" s="462">
        <v>1014.7324684</v>
      </c>
    </row>
    <row r="88" spans="1:19" ht="72.5" x14ac:dyDescent="0.35">
      <c r="A88" s="59" t="s">
        <v>103</v>
      </c>
      <c r="B88" s="54" t="s">
        <v>10</v>
      </c>
      <c r="C88" s="106" t="s">
        <v>25</v>
      </c>
      <c r="D88" s="54">
        <v>96170</v>
      </c>
      <c r="E88" s="263">
        <v>2</v>
      </c>
      <c r="F88" s="412">
        <v>74.52</v>
      </c>
      <c r="G88" s="414">
        <v>93.14</v>
      </c>
      <c r="H88" s="414">
        <v>108.48</v>
      </c>
      <c r="I88" s="82" t="s">
        <v>12</v>
      </c>
      <c r="J88" s="82" t="s">
        <v>12</v>
      </c>
      <c r="K88" s="82" t="s">
        <v>12</v>
      </c>
      <c r="L88" s="82">
        <v>132.6</v>
      </c>
      <c r="M88" s="414">
        <v>175.34</v>
      </c>
      <c r="N88" s="82">
        <v>203.8231524</v>
      </c>
      <c r="O88" s="82">
        <v>206.02</v>
      </c>
      <c r="P88" s="82">
        <v>227.94</v>
      </c>
      <c r="Q88" s="82" t="s">
        <v>12</v>
      </c>
      <c r="R88" s="82">
        <v>252.03938199999999</v>
      </c>
      <c r="S88" s="462">
        <v>507.36623420000001</v>
      </c>
    </row>
    <row r="89" spans="1:19" ht="87" x14ac:dyDescent="0.35">
      <c r="A89" s="59" t="s">
        <v>103</v>
      </c>
      <c r="B89" s="54" t="s">
        <v>10</v>
      </c>
      <c r="C89" s="106" t="s">
        <v>26</v>
      </c>
      <c r="D89" s="54">
        <v>96171</v>
      </c>
      <c r="E89" s="263"/>
      <c r="F89" s="412">
        <v>37.257995600000001</v>
      </c>
      <c r="G89" s="414">
        <v>46.572494500000005</v>
      </c>
      <c r="H89" s="414">
        <v>54.243258300000001</v>
      </c>
      <c r="I89" s="82" t="s">
        <v>12</v>
      </c>
      <c r="J89" s="82" t="s">
        <v>12</v>
      </c>
      <c r="K89" s="82" t="s">
        <v>12</v>
      </c>
      <c r="L89" s="82">
        <v>66.297315699999999</v>
      </c>
      <c r="M89" s="414">
        <v>87.665872000000007</v>
      </c>
      <c r="N89" s="82">
        <v>101.9115762</v>
      </c>
      <c r="O89" s="82">
        <v>103.0073996</v>
      </c>
      <c r="P89" s="82">
        <v>113.9656336</v>
      </c>
      <c r="Q89" s="82" t="s">
        <v>12</v>
      </c>
      <c r="R89" s="82">
        <v>126.01969099999999</v>
      </c>
      <c r="S89" s="462">
        <v>253.6831171</v>
      </c>
    </row>
    <row r="90" spans="1:19" ht="43.5" x14ac:dyDescent="0.35">
      <c r="A90" s="59" t="s">
        <v>103</v>
      </c>
      <c r="B90" s="54" t="s">
        <v>13</v>
      </c>
      <c r="C90" s="106" t="s">
        <v>27</v>
      </c>
      <c r="D90" s="54">
        <v>98966</v>
      </c>
      <c r="E90" s="263">
        <v>0.5</v>
      </c>
      <c r="F90" s="76" t="s">
        <v>12</v>
      </c>
      <c r="G90" s="55" t="s">
        <v>12</v>
      </c>
      <c r="H90" s="55" t="s">
        <v>12</v>
      </c>
      <c r="I90" s="82" t="s">
        <v>12</v>
      </c>
      <c r="J90" s="82" t="s">
        <v>12</v>
      </c>
      <c r="K90" s="82" t="s">
        <v>12</v>
      </c>
      <c r="L90" s="82">
        <v>33.148657849999999</v>
      </c>
      <c r="M90" s="55" t="s">
        <v>12</v>
      </c>
      <c r="N90" s="82">
        <v>50.955788099999999</v>
      </c>
      <c r="O90" s="82" t="s">
        <v>12</v>
      </c>
      <c r="P90" s="82">
        <v>56.982816800000002</v>
      </c>
      <c r="Q90" s="82" t="s">
        <v>12</v>
      </c>
      <c r="R90" s="82">
        <v>63.009845499999997</v>
      </c>
      <c r="S90" s="462" t="s">
        <v>12</v>
      </c>
    </row>
    <row r="91" spans="1:19" ht="43.5" x14ac:dyDescent="0.35">
      <c r="A91" s="59" t="s">
        <v>103</v>
      </c>
      <c r="B91" s="54" t="s">
        <v>13</v>
      </c>
      <c r="C91" s="106" t="s">
        <v>28</v>
      </c>
      <c r="D91" s="54">
        <v>98967</v>
      </c>
      <c r="E91" s="263"/>
      <c r="F91" s="76" t="s">
        <v>12</v>
      </c>
      <c r="G91" s="55" t="s">
        <v>12</v>
      </c>
      <c r="H91" s="55" t="s">
        <v>12</v>
      </c>
      <c r="I91" s="82" t="s">
        <v>12</v>
      </c>
      <c r="J91" s="82" t="s">
        <v>12</v>
      </c>
      <c r="K91" s="82" t="s">
        <v>12</v>
      </c>
      <c r="L91" s="82">
        <v>66.297315699999999</v>
      </c>
      <c r="M91" s="55" t="s">
        <v>12</v>
      </c>
      <c r="N91" s="82">
        <v>101.9115762</v>
      </c>
      <c r="O91" s="82" t="s">
        <v>12</v>
      </c>
      <c r="P91" s="82">
        <v>113.9656336</v>
      </c>
      <c r="Q91" s="82" t="s">
        <v>12</v>
      </c>
      <c r="R91" s="82">
        <v>126.01969099999999</v>
      </c>
      <c r="S91" s="462" t="s">
        <v>12</v>
      </c>
    </row>
    <row r="92" spans="1:19" ht="43.5" x14ac:dyDescent="0.35">
      <c r="A92" s="59" t="s">
        <v>103</v>
      </c>
      <c r="B92" s="54" t="s">
        <v>13</v>
      </c>
      <c r="C92" s="106" t="s">
        <v>29</v>
      </c>
      <c r="D92" s="54">
        <v>98968</v>
      </c>
      <c r="E92" s="263">
        <v>1.5</v>
      </c>
      <c r="F92" s="76" t="s">
        <v>12</v>
      </c>
      <c r="G92" s="55" t="s">
        <v>12</v>
      </c>
      <c r="H92" s="55" t="s">
        <v>12</v>
      </c>
      <c r="I92" s="82" t="s">
        <v>12</v>
      </c>
      <c r="J92" s="82" t="s">
        <v>12</v>
      </c>
      <c r="K92" s="82" t="s">
        <v>12</v>
      </c>
      <c r="L92" s="82">
        <v>99.445973549999991</v>
      </c>
      <c r="M92" s="55" t="s">
        <v>12</v>
      </c>
      <c r="N92" s="82">
        <v>152.86736429999999</v>
      </c>
      <c r="O92" s="82" t="s">
        <v>12</v>
      </c>
      <c r="P92" s="82">
        <v>170.94845040000001</v>
      </c>
      <c r="Q92" s="82" t="s">
        <v>12</v>
      </c>
      <c r="R92" s="82">
        <v>189.02953650000001</v>
      </c>
      <c r="S92" s="462" t="s">
        <v>12</v>
      </c>
    </row>
    <row r="93" spans="1:19" ht="29" x14ac:dyDescent="0.35">
      <c r="A93" s="59" t="s">
        <v>103</v>
      </c>
      <c r="B93" s="54" t="s">
        <v>13</v>
      </c>
      <c r="C93" s="106" t="s">
        <v>38</v>
      </c>
      <c r="D93" s="54">
        <v>99341</v>
      </c>
      <c r="E93" s="263"/>
      <c r="F93" s="76" t="s">
        <v>12</v>
      </c>
      <c r="G93" s="55" t="s">
        <v>12</v>
      </c>
      <c r="H93" s="55" t="s">
        <v>12</v>
      </c>
      <c r="I93" s="82" t="s">
        <v>12</v>
      </c>
      <c r="J93" s="82" t="s">
        <v>12</v>
      </c>
      <c r="K93" s="82" t="s">
        <v>12</v>
      </c>
      <c r="L93" s="82" t="s">
        <v>12</v>
      </c>
      <c r="M93" s="55" t="s">
        <v>12</v>
      </c>
      <c r="N93" s="82" t="s">
        <v>12</v>
      </c>
      <c r="O93" s="82" t="s">
        <v>12</v>
      </c>
      <c r="P93" s="82">
        <v>113.9656336</v>
      </c>
      <c r="Q93" s="82" t="s">
        <v>12</v>
      </c>
      <c r="R93" s="82">
        <v>126.01969099999999</v>
      </c>
      <c r="S93" s="462">
        <v>253.6831171</v>
      </c>
    </row>
    <row r="94" spans="1:19" ht="29" x14ac:dyDescent="0.35">
      <c r="A94" s="59" t="s">
        <v>103</v>
      </c>
      <c r="B94" s="54" t="s">
        <v>13</v>
      </c>
      <c r="C94" s="106" t="s">
        <v>39</v>
      </c>
      <c r="D94" s="54">
        <v>99342</v>
      </c>
      <c r="E94" s="263">
        <v>2</v>
      </c>
      <c r="F94" s="76" t="s">
        <v>12</v>
      </c>
      <c r="G94" s="55" t="s">
        <v>12</v>
      </c>
      <c r="H94" s="55" t="s">
        <v>12</v>
      </c>
      <c r="I94" s="82" t="s">
        <v>12</v>
      </c>
      <c r="J94" s="82" t="s">
        <v>12</v>
      </c>
      <c r="K94" s="82" t="s">
        <v>12</v>
      </c>
      <c r="L94" s="82" t="s">
        <v>12</v>
      </c>
      <c r="M94" s="55" t="s">
        <v>12</v>
      </c>
      <c r="N94" s="82" t="s">
        <v>12</v>
      </c>
      <c r="O94" s="82" t="s">
        <v>12</v>
      </c>
      <c r="P94" s="82">
        <v>227.94</v>
      </c>
      <c r="Q94" s="82" t="s">
        <v>12</v>
      </c>
      <c r="R94" s="82">
        <v>252.03938199999999</v>
      </c>
      <c r="S94" s="462">
        <v>507.36623420000001</v>
      </c>
    </row>
    <row r="95" spans="1:19" ht="29" x14ac:dyDescent="0.35">
      <c r="A95" s="59" t="s">
        <v>103</v>
      </c>
      <c r="B95" s="54" t="s">
        <v>13</v>
      </c>
      <c r="C95" s="106" t="s">
        <v>40</v>
      </c>
      <c r="D95" s="54">
        <v>99344</v>
      </c>
      <c r="E95" s="263">
        <v>4</v>
      </c>
      <c r="F95" s="76" t="s">
        <v>12</v>
      </c>
      <c r="G95" s="55" t="s">
        <v>12</v>
      </c>
      <c r="H95" s="55" t="s">
        <v>12</v>
      </c>
      <c r="I95" s="82" t="s">
        <v>12</v>
      </c>
      <c r="J95" s="82" t="s">
        <v>12</v>
      </c>
      <c r="K95" s="82" t="s">
        <v>12</v>
      </c>
      <c r="L95" s="82" t="s">
        <v>12</v>
      </c>
      <c r="M95" s="55" t="s">
        <v>12</v>
      </c>
      <c r="N95" s="82" t="s">
        <v>12</v>
      </c>
      <c r="O95" s="82" t="s">
        <v>12</v>
      </c>
      <c r="P95" s="82">
        <v>455.86253440000002</v>
      </c>
      <c r="Q95" s="82" t="s">
        <v>12</v>
      </c>
      <c r="R95" s="82">
        <v>504.07876399999998</v>
      </c>
      <c r="S95" s="462">
        <v>1014.7324684</v>
      </c>
    </row>
    <row r="96" spans="1:19" ht="29" x14ac:dyDescent="0.35">
      <c r="A96" s="59" t="s">
        <v>103</v>
      </c>
      <c r="B96" s="54" t="s">
        <v>13</v>
      </c>
      <c r="C96" s="106" t="s">
        <v>41</v>
      </c>
      <c r="D96" s="54">
        <v>99345</v>
      </c>
      <c r="E96" s="263">
        <v>5</v>
      </c>
      <c r="F96" s="76" t="s">
        <v>12</v>
      </c>
      <c r="G96" s="55" t="s">
        <v>12</v>
      </c>
      <c r="H96" s="55" t="s">
        <v>12</v>
      </c>
      <c r="I96" s="82" t="s">
        <v>12</v>
      </c>
      <c r="J96" s="82" t="s">
        <v>12</v>
      </c>
      <c r="K96" s="82" t="s">
        <v>12</v>
      </c>
      <c r="L96" s="82" t="s">
        <v>12</v>
      </c>
      <c r="M96" s="55" t="s">
        <v>12</v>
      </c>
      <c r="N96" s="82" t="s">
        <v>12</v>
      </c>
      <c r="O96" s="82" t="s">
        <v>12</v>
      </c>
      <c r="P96" s="82">
        <v>569.82816800000001</v>
      </c>
      <c r="Q96" s="82" t="s">
        <v>12</v>
      </c>
      <c r="R96" s="82">
        <v>630.09845499999994</v>
      </c>
      <c r="S96" s="462">
        <v>1268.4155854999999</v>
      </c>
    </row>
    <row r="97" spans="1:20" ht="43.5" x14ac:dyDescent="0.35">
      <c r="A97" s="59" t="s">
        <v>103</v>
      </c>
      <c r="B97" s="54" t="s">
        <v>13</v>
      </c>
      <c r="C97" s="106" t="s">
        <v>42</v>
      </c>
      <c r="D97" s="54">
        <v>99347</v>
      </c>
      <c r="E97" s="263"/>
      <c r="F97" s="76" t="s">
        <v>12</v>
      </c>
      <c r="G97" s="55" t="s">
        <v>12</v>
      </c>
      <c r="H97" s="55" t="s">
        <v>12</v>
      </c>
      <c r="I97" s="82" t="s">
        <v>12</v>
      </c>
      <c r="J97" s="82" t="s">
        <v>12</v>
      </c>
      <c r="K97" s="82" t="s">
        <v>12</v>
      </c>
      <c r="L97" s="82" t="s">
        <v>12</v>
      </c>
      <c r="M97" s="55" t="s">
        <v>12</v>
      </c>
      <c r="N97" s="82" t="s">
        <v>12</v>
      </c>
      <c r="O97" s="82" t="s">
        <v>12</v>
      </c>
      <c r="P97" s="82">
        <v>113.9656336</v>
      </c>
      <c r="Q97" s="82" t="s">
        <v>12</v>
      </c>
      <c r="R97" s="82">
        <v>126.01969099999999</v>
      </c>
      <c r="S97" s="462">
        <v>253.6831171</v>
      </c>
    </row>
    <row r="98" spans="1:20" ht="43.5" x14ac:dyDescent="0.35">
      <c r="A98" s="59" t="s">
        <v>103</v>
      </c>
      <c r="B98" s="54" t="s">
        <v>13</v>
      </c>
      <c r="C98" s="106" t="s">
        <v>43</v>
      </c>
      <c r="D98" s="54">
        <v>99348</v>
      </c>
      <c r="E98" s="263">
        <v>2</v>
      </c>
      <c r="F98" s="76" t="s">
        <v>12</v>
      </c>
      <c r="G98" s="55" t="s">
        <v>12</v>
      </c>
      <c r="H98" s="55" t="s">
        <v>12</v>
      </c>
      <c r="I98" s="82" t="s">
        <v>12</v>
      </c>
      <c r="J98" s="82" t="s">
        <v>12</v>
      </c>
      <c r="K98" s="82" t="s">
        <v>12</v>
      </c>
      <c r="L98" s="82" t="s">
        <v>12</v>
      </c>
      <c r="M98" s="55" t="s">
        <v>12</v>
      </c>
      <c r="N98" s="82" t="s">
        <v>12</v>
      </c>
      <c r="O98" s="82" t="s">
        <v>12</v>
      </c>
      <c r="P98" s="82">
        <v>227.94</v>
      </c>
      <c r="Q98" s="82" t="s">
        <v>12</v>
      </c>
      <c r="R98" s="82">
        <v>252.03938199999999</v>
      </c>
      <c r="S98" s="462">
        <v>507.36623420000001</v>
      </c>
    </row>
    <row r="99" spans="1:20" ht="43.5" x14ac:dyDescent="0.35">
      <c r="A99" s="59" t="s">
        <v>103</v>
      </c>
      <c r="B99" s="54" t="s">
        <v>13</v>
      </c>
      <c r="C99" s="106" t="s">
        <v>44</v>
      </c>
      <c r="D99" s="54">
        <v>99349</v>
      </c>
      <c r="E99" s="263">
        <v>3</v>
      </c>
      <c r="F99" s="76" t="s">
        <v>12</v>
      </c>
      <c r="G99" s="55" t="s">
        <v>12</v>
      </c>
      <c r="H99" s="55" t="s">
        <v>12</v>
      </c>
      <c r="I99" s="82" t="s">
        <v>12</v>
      </c>
      <c r="J99" s="82" t="s">
        <v>12</v>
      </c>
      <c r="K99" s="82" t="s">
        <v>12</v>
      </c>
      <c r="L99" s="82" t="s">
        <v>12</v>
      </c>
      <c r="M99" s="55" t="s">
        <v>12</v>
      </c>
      <c r="N99" s="82" t="s">
        <v>12</v>
      </c>
      <c r="O99" s="82" t="s">
        <v>12</v>
      </c>
      <c r="P99" s="82">
        <v>341.89690080000003</v>
      </c>
      <c r="Q99" s="82" t="s">
        <v>12</v>
      </c>
      <c r="R99" s="82">
        <v>378.05907300000001</v>
      </c>
      <c r="S99" s="462">
        <v>761.04935130000001</v>
      </c>
    </row>
    <row r="100" spans="1:20" ht="43.5" x14ac:dyDescent="0.35">
      <c r="A100" s="59" t="s">
        <v>103</v>
      </c>
      <c r="B100" s="54" t="s">
        <v>13</v>
      </c>
      <c r="C100" s="106" t="s">
        <v>45</v>
      </c>
      <c r="D100" s="54">
        <v>99350</v>
      </c>
      <c r="E100" s="263">
        <v>4</v>
      </c>
      <c r="F100" s="76" t="s">
        <v>12</v>
      </c>
      <c r="G100" s="55" t="s">
        <v>12</v>
      </c>
      <c r="H100" s="55" t="s">
        <v>12</v>
      </c>
      <c r="I100" s="82" t="s">
        <v>12</v>
      </c>
      <c r="J100" s="82" t="s">
        <v>12</v>
      </c>
      <c r="K100" s="82" t="s">
        <v>12</v>
      </c>
      <c r="L100" s="82" t="s">
        <v>12</v>
      </c>
      <c r="M100" s="55" t="s">
        <v>12</v>
      </c>
      <c r="N100" s="82" t="s">
        <v>12</v>
      </c>
      <c r="O100" s="82" t="s">
        <v>12</v>
      </c>
      <c r="P100" s="82">
        <v>455.86253440000002</v>
      </c>
      <c r="Q100" s="82" t="s">
        <v>12</v>
      </c>
      <c r="R100" s="82">
        <v>504.07876399999998</v>
      </c>
      <c r="S100" s="462">
        <v>1014.7324684</v>
      </c>
    </row>
    <row r="101" spans="1:20" ht="130.5" x14ac:dyDescent="0.35">
      <c r="A101" s="59" t="s">
        <v>103</v>
      </c>
      <c r="B101" s="54" t="s">
        <v>13</v>
      </c>
      <c r="C101" s="104" t="s">
        <v>1017</v>
      </c>
      <c r="D101" s="54" t="s">
        <v>58</v>
      </c>
      <c r="E101" s="263"/>
      <c r="F101" s="412">
        <v>37.257995600000001</v>
      </c>
      <c r="G101" s="414">
        <v>46.572494500000005</v>
      </c>
      <c r="H101" s="414">
        <v>54.243258300000001</v>
      </c>
      <c r="I101" s="82" t="s">
        <v>12</v>
      </c>
      <c r="J101" s="82">
        <v>54.791170000000001</v>
      </c>
      <c r="K101" s="82">
        <v>57.530728500000002</v>
      </c>
      <c r="L101" s="82">
        <v>66.297315699999999</v>
      </c>
      <c r="M101" s="414">
        <v>87.665872000000007</v>
      </c>
      <c r="N101" s="82">
        <v>101.9115762</v>
      </c>
      <c r="O101" s="82">
        <v>103.0073996</v>
      </c>
      <c r="P101" s="82">
        <v>113.9656336</v>
      </c>
      <c r="Q101" s="82">
        <v>121.63639739999999</v>
      </c>
      <c r="R101" s="82">
        <v>126.01969099999999</v>
      </c>
      <c r="S101" s="462">
        <v>253.6831171</v>
      </c>
    </row>
    <row r="102" spans="1:20" ht="43.5" x14ac:dyDescent="0.35">
      <c r="A102" s="59" t="s">
        <v>103</v>
      </c>
      <c r="B102" s="54" t="s">
        <v>59</v>
      </c>
      <c r="C102" s="106" t="s">
        <v>60</v>
      </c>
      <c r="D102" s="54" t="s">
        <v>61</v>
      </c>
      <c r="E102" s="263"/>
      <c r="F102" s="76" t="s">
        <v>12</v>
      </c>
      <c r="G102" s="55" t="s">
        <v>12</v>
      </c>
      <c r="H102" s="55" t="s">
        <v>12</v>
      </c>
      <c r="I102" s="82" t="s">
        <v>12</v>
      </c>
      <c r="J102" s="82">
        <v>54.791170000000001</v>
      </c>
      <c r="K102" s="82">
        <v>57.530728500000002</v>
      </c>
      <c r="L102" s="82">
        <v>66.297315699999999</v>
      </c>
      <c r="M102" s="414">
        <v>87.665872000000007</v>
      </c>
      <c r="N102" s="82">
        <v>101.9115762</v>
      </c>
      <c r="O102" s="82">
        <v>103.0073996</v>
      </c>
      <c r="P102" s="82">
        <v>113.9656336</v>
      </c>
      <c r="Q102" s="82" t="s">
        <v>12</v>
      </c>
      <c r="R102" s="82">
        <v>126.01969099999999</v>
      </c>
      <c r="S102" s="462">
        <v>253.6831171</v>
      </c>
    </row>
    <row r="103" spans="1:20" ht="58" x14ac:dyDescent="0.35">
      <c r="A103" s="59" t="s">
        <v>103</v>
      </c>
      <c r="B103" s="54" t="s">
        <v>62</v>
      </c>
      <c r="C103" s="106" t="s">
        <v>63</v>
      </c>
      <c r="D103" s="54" t="s">
        <v>64</v>
      </c>
      <c r="E103" s="263">
        <v>4.5</v>
      </c>
      <c r="F103" s="76" t="s">
        <v>12</v>
      </c>
      <c r="G103" s="55" t="s">
        <v>12</v>
      </c>
      <c r="H103" s="55" t="s">
        <v>12</v>
      </c>
      <c r="I103" s="82" t="s">
        <v>12</v>
      </c>
      <c r="J103" s="82">
        <f>54.79117/Table372[[#This Row],[Units]]</f>
        <v>12.175815555555555</v>
      </c>
      <c r="K103" s="82">
        <f>57.5307285/Table372[[#This Row],[Units]]</f>
        <v>12.784606333333334</v>
      </c>
      <c r="L103" s="82">
        <f>66.2973157/Table372[[#This Row],[Units]]</f>
        <v>14.732736822222222</v>
      </c>
      <c r="M103" s="414">
        <v>19.482222222222223</v>
      </c>
      <c r="N103" s="82">
        <f>101.9115762/Table372[[#This Row],[Units]]</f>
        <v>22.647016933333333</v>
      </c>
      <c r="O103" s="82">
        <f>103.0073996/Table372[[#This Row],[Units]]</f>
        <v>22.890533244444445</v>
      </c>
      <c r="P103" s="82">
        <f>113.9656336/Table372[[#This Row],[Units]]</f>
        <v>25.325696355555557</v>
      </c>
      <c r="Q103" s="82" t="s">
        <v>12</v>
      </c>
      <c r="R103" s="82">
        <f>126.019691/Table372[[#This Row],[Units]]</f>
        <v>28.004375777777778</v>
      </c>
      <c r="S103" s="462">
        <f>253.6831171/Table372[[#This Row],[Units]]</f>
        <v>56.374026022222225</v>
      </c>
    </row>
    <row r="104" spans="1:20" ht="58" x14ac:dyDescent="0.35">
      <c r="A104" s="59" t="s">
        <v>103</v>
      </c>
      <c r="B104" s="54" t="s">
        <v>65</v>
      </c>
      <c r="C104" s="106" t="s">
        <v>66</v>
      </c>
      <c r="D104" s="54" t="s">
        <v>67</v>
      </c>
      <c r="E104" s="263"/>
      <c r="F104" s="76" t="s">
        <v>12</v>
      </c>
      <c r="G104" s="414">
        <v>46.572494500000005</v>
      </c>
      <c r="H104" s="414">
        <v>54.243258300000001</v>
      </c>
      <c r="I104" s="82" t="s">
        <v>12</v>
      </c>
      <c r="J104" s="82">
        <v>54.791170000000001</v>
      </c>
      <c r="K104" s="82">
        <v>57.530728500000002</v>
      </c>
      <c r="L104" s="82">
        <v>66.297315699999999</v>
      </c>
      <c r="M104" s="414">
        <v>87.665872000000007</v>
      </c>
      <c r="N104" s="82">
        <v>101.9115762</v>
      </c>
      <c r="O104" s="82">
        <v>103.0073996</v>
      </c>
      <c r="P104" s="82">
        <v>113.9656336</v>
      </c>
      <c r="Q104" s="82" t="s">
        <v>12</v>
      </c>
      <c r="R104" s="82">
        <v>126.01969099999999</v>
      </c>
      <c r="S104" s="462">
        <v>253.6831171</v>
      </c>
    </row>
    <row r="105" spans="1:20" ht="101.5" x14ac:dyDescent="0.35">
      <c r="A105" s="59" t="s">
        <v>103</v>
      </c>
      <c r="B105" s="54" t="s">
        <v>68</v>
      </c>
      <c r="C105" s="106" t="s">
        <v>69</v>
      </c>
      <c r="D105" s="54" t="s">
        <v>70</v>
      </c>
      <c r="E105" s="263"/>
      <c r="F105" s="76" t="s">
        <v>12</v>
      </c>
      <c r="G105" s="55" t="s">
        <v>12</v>
      </c>
      <c r="H105" s="55" t="s">
        <v>12</v>
      </c>
      <c r="I105" s="82">
        <f>52.0516115/4.5</f>
        <v>11.567024777777778</v>
      </c>
      <c r="J105" s="82" t="s">
        <v>12</v>
      </c>
      <c r="K105" s="82" t="s">
        <v>12</v>
      </c>
      <c r="L105" s="82" t="s">
        <v>12</v>
      </c>
      <c r="M105" s="55" t="s">
        <v>12</v>
      </c>
      <c r="N105" s="82" t="s">
        <v>12</v>
      </c>
      <c r="O105" s="82" t="s">
        <v>12</v>
      </c>
      <c r="P105" s="82" t="s">
        <v>12</v>
      </c>
      <c r="Q105" s="82" t="s">
        <v>12</v>
      </c>
      <c r="R105" s="82" t="s">
        <v>12</v>
      </c>
      <c r="S105" s="462" t="s">
        <v>12</v>
      </c>
    </row>
    <row r="106" spans="1:20" ht="29" x14ac:dyDescent="0.35">
      <c r="A106" s="59" t="s">
        <v>103</v>
      </c>
      <c r="B106" s="54" t="s">
        <v>68</v>
      </c>
      <c r="C106" s="106" t="s">
        <v>75</v>
      </c>
      <c r="D106" s="54" t="s">
        <v>76</v>
      </c>
      <c r="E106" s="263"/>
      <c r="F106" s="76" t="s">
        <v>12</v>
      </c>
      <c r="G106" s="55" t="s">
        <v>12</v>
      </c>
      <c r="H106" s="55" t="s">
        <v>12</v>
      </c>
      <c r="I106" s="82">
        <v>52.0516115</v>
      </c>
      <c r="J106" s="82" t="s">
        <v>12</v>
      </c>
      <c r="K106" s="82" t="s">
        <v>12</v>
      </c>
      <c r="L106" s="82" t="s">
        <v>12</v>
      </c>
      <c r="M106" s="55" t="s">
        <v>12</v>
      </c>
      <c r="N106" s="82" t="s">
        <v>12</v>
      </c>
      <c r="O106" s="82" t="s">
        <v>12</v>
      </c>
      <c r="P106" s="82" t="s">
        <v>12</v>
      </c>
      <c r="Q106" s="82" t="s">
        <v>12</v>
      </c>
      <c r="R106" s="82" t="s">
        <v>12</v>
      </c>
      <c r="S106" s="462" t="s">
        <v>12</v>
      </c>
    </row>
    <row r="107" spans="1:20" ht="72.5" x14ac:dyDescent="0.35">
      <c r="A107" s="59" t="s">
        <v>103</v>
      </c>
      <c r="B107" s="54" t="s">
        <v>13</v>
      </c>
      <c r="C107" s="106" t="s">
        <v>77</v>
      </c>
      <c r="D107" s="54" t="s">
        <v>78</v>
      </c>
      <c r="E107" s="263"/>
      <c r="F107" s="412">
        <v>37.257995600000001</v>
      </c>
      <c r="G107" s="414">
        <v>46.572494500000005</v>
      </c>
      <c r="H107" s="414">
        <v>54.243258300000001</v>
      </c>
      <c r="I107" s="82">
        <v>0</v>
      </c>
      <c r="J107" s="82">
        <v>0</v>
      </c>
      <c r="K107" s="82">
        <v>0</v>
      </c>
      <c r="L107" s="82">
        <v>0</v>
      </c>
      <c r="M107" s="414">
        <v>0</v>
      </c>
      <c r="N107" s="82">
        <v>0</v>
      </c>
      <c r="O107" s="82">
        <v>103.0073996</v>
      </c>
      <c r="P107" s="82">
        <v>113.9656336</v>
      </c>
      <c r="Q107" s="82">
        <v>121.63639739999999</v>
      </c>
      <c r="R107" s="82">
        <v>126.01969099999999</v>
      </c>
      <c r="S107" s="462">
        <v>253.6831171</v>
      </c>
    </row>
    <row r="108" spans="1:20" ht="29" x14ac:dyDescent="0.35">
      <c r="A108" s="59" t="s">
        <v>103</v>
      </c>
      <c r="B108" s="54" t="s">
        <v>13</v>
      </c>
      <c r="C108" s="106" t="s">
        <v>79</v>
      </c>
      <c r="D108" s="54" t="s">
        <v>80</v>
      </c>
      <c r="E108" s="263"/>
      <c r="F108" s="412">
        <v>37.257995600000001</v>
      </c>
      <c r="G108" s="414">
        <v>46.572494500000005</v>
      </c>
      <c r="H108" s="414">
        <v>54.243258300000001</v>
      </c>
      <c r="I108" s="82" t="s">
        <v>12</v>
      </c>
      <c r="J108" s="82">
        <v>54.791170000000001</v>
      </c>
      <c r="K108" s="82">
        <v>57.530728500000002</v>
      </c>
      <c r="L108" s="82">
        <v>66.297315699999999</v>
      </c>
      <c r="M108" s="55" t="s">
        <v>12</v>
      </c>
      <c r="N108" s="82">
        <v>101.9115762</v>
      </c>
      <c r="O108" s="82">
        <v>103.0073996</v>
      </c>
      <c r="P108" s="82">
        <v>113.9656336</v>
      </c>
      <c r="Q108" s="82">
        <v>121.63639739999999</v>
      </c>
      <c r="R108" s="82">
        <v>126.01969099999999</v>
      </c>
      <c r="S108" s="462">
        <v>253.6831171</v>
      </c>
    </row>
    <row r="109" spans="1:20" ht="43.5" x14ac:dyDescent="0.35">
      <c r="A109" s="59" t="s">
        <v>103</v>
      </c>
      <c r="B109" s="54" t="s">
        <v>13</v>
      </c>
      <c r="C109" s="106" t="s">
        <v>955</v>
      </c>
      <c r="D109" s="54" t="s">
        <v>952</v>
      </c>
      <c r="E109" s="263"/>
      <c r="F109" s="412">
        <v>37.257995600000001</v>
      </c>
      <c r="G109" s="414">
        <v>46.572494500000005</v>
      </c>
      <c r="H109" s="414">
        <v>54.243258300000001</v>
      </c>
      <c r="I109" s="82" t="s">
        <v>12</v>
      </c>
      <c r="J109" s="82">
        <v>54.791170000000001</v>
      </c>
      <c r="K109" s="82">
        <v>57.530728500000002</v>
      </c>
      <c r="L109" s="82">
        <v>66.297315699999999</v>
      </c>
      <c r="M109" s="55" t="s">
        <v>12</v>
      </c>
      <c r="N109" s="82">
        <v>101.9115762</v>
      </c>
      <c r="O109" s="82">
        <v>103.0073996</v>
      </c>
      <c r="P109" s="82">
        <v>113.9656336</v>
      </c>
      <c r="Q109" s="82">
        <v>121.63639739999999</v>
      </c>
      <c r="R109" s="82">
        <v>126.01969099999999</v>
      </c>
      <c r="S109" s="462">
        <v>253.6831171</v>
      </c>
      <c r="T109" s="80" t="s">
        <v>954</v>
      </c>
    </row>
    <row r="110" spans="1:20" ht="101.5" x14ac:dyDescent="0.35">
      <c r="A110" s="59" t="s">
        <v>103</v>
      </c>
      <c r="B110" s="54" t="s">
        <v>59</v>
      </c>
      <c r="C110" s="106" t="s">
        <v>81</v>
      </c>
      <c r="D110" s="54" t="s">
        <v>82</v>
      </c>
      <c r="E110" s="263"/>
      <c r="F110" s="76" t="s">
        <v>12</v>
      </c>
      <c r="G110" s="414">
        <v>46.572494500000005</v>
      </c>
      <c r="H110" s="414">
        <v>54.243258300000001</v>
      </c>
      <c r="I110" s="82">
        <v>52.05</v>
      </c>
      <c r="J110" s="82">
        <v>54.791170000000001</v>
      </c>
      <c r="K110" s="82">
        <v>57.530728500000002</v>
      </c>
      <c r="L110" s="82">
        <v>66.297315699999999</v>
      </c>
      <c r="M110" s="414">
        <v>87.665872000000007</v>
      </c>
      <c r="N110" s="82">
        <v>101.9115762</v>
      </c>
      <c r="O110" s="82">
        <v>103.0073996</v>
      </c>
      <c r="P110" s="82">
        <v>113.9656336</v>
      </c>
      <c r="Q110" s="82">
        <v>121.63639739999999</v>
      </c>
      <c r="R110" s="82">
        <v>126.01969099999999</v>
      </c>
      <c r="S110" s="462">
        <v>253.6831171</v>
      </c>
    </row>
    <row r="111" spans="1:20" ht="43.5" x14ac:dyDescent="0.35">
      <c r="A111" s="59" t="s">
        <v>103</v>
      </c>
      <c r="B111" s="54" t="s">
        <v>85</v>
      </c>
      <c r="C111" s="104" t="s">
        <v>964</v>
      </c>
      <c r="D111" s="54" t="s">
        <v>87</v>
      </c>
      <c r="E111" s="263"/>
      <c r="F111" s="412">
        <v>37.257995600000001</v>
      </c>
      <c r="G111" s="414">
        <v>46.572494500000005</v>
      </c>
      <c r="H111" s="414">
        <v>54.243258300000001</v>
      </c>
      <c r="I111" s="82" t="s">
        <v>12</v>
      </c>
      <c r="J111" s="82">
        <v>54.791170000000001</v>
      </c>
      <c r="K111" s="82">
        <v>57.530728500000002</v>
      </c>
      <c r="L111" s="82">
        <v>66.297315699999999</v>
      </c>
      <c r="M111" s="414">
        <v>87.665872000000007</v>
      </c>
      <c r="N111" s="82">
        <v>101.9115762</v>
      </c>
      <c r="O111" s="82">
        <v>103.0073996</v>
      </c>
      <c r="P111" s="82">
        <v>113.9656336</v>
      </c>
      <c r="Q111" s="82" t="s">
        <v>12</v>
      </c>
      <c r="R111" s="82">
        <v>126.01969099999999</v>
      </c>
      <c r="S111" s="462">
        <v>253.6831171</v>
      </c>
    </row>
    <row r="112" spans="1:20" ht="116" x14ac:dyDescent="0.35">
      <c r="A112" s="59" t="s">
        <v>103</v>
      </c>
      <c r="B112" s="54" t="s">
        <v>85</v>
      </c>
      <c r="C112" s="104" t="s">
        <v>849</v>
      </c>
      <c r="D112" s="54" t="s">
        <v>87</v>
      </c>
      <c r="E112" s="263">
        <v>4.5</v>
      </c>
      <c r="F112" s="412">
        <v>8.2799999999999994</v>
      </c>
      <c r="G112" s="414">
        <v>10.348888888888888</v>
      </c>
      <c r="H112" s="414">
        <v>12.053333333333335</v>
      </c>
      <c r="I112" s="82" t="s">
        <v>12</v>
      </c>
      <c r="J112" s="82">
        <v>12.175815555555555</v>
      </c>
      <c r="K112" s="82">
        <v>12.784606333333334</v>
      </c>
      <c r="L112" s="82">
        <v>14.732736822222222</v>
      </c>
      <c r="M112" s="414">
        <v>19.482222222222223</v>
      </c>
      <c r="N112" s="82">
        <v>22.647016933333333</v>
      </c>
      <c r="O112" s="82">
        <v>22.890533244444445</v>
      </c>
      <c r="P112" s="82">
        <v>25.325696355555557</v>
      </c>
      <c r="Q112" s="82" t="s">
        <v>12</v>
      </c>
      <c r="R112" s="82">
        <v>28.004375777777778</v>
      </c>
      <c r="S112" s="462">
        <v>56.374026022222225</v>
      </c>
    </row>
    <row r="113" spans="1:19" ht="29" x14ac:dyDescent="0.35">
      <c r="A113" s="59" t="s">
        <v>103</v>
      </c>
      <c r="B113" s="54" t="s">
        <v>85</v>
      </c>
      <c r="C113" s="106" t="s">
        <v>88</v>
      </c>
      <c r="D113" s="54" t="s">
        <v>89</v>
      </c>
      <c r="E113" s="263"/>
      <c r="F113" s="412">
        <v>37.257995600000001</v>
      </c>
      <c r="G113" s="414">
        <v>46.572494500000005</v>
      </c>
      <c r="H113" s="414">
        <v>54.243258300000001</v>
      </c>
      <c r="I113" s="82" t="s">
        <v>12</v>
      </c>
      <c r="J113" s="82">
        <v>54.791170000000001</v>
      </c>
      <c r="K113" s="82">
        <v>57.530728500000002</v>
      </c>
      <c r="L113" s="82">
        <v>66.297315699999999</v>
      </c>
      <c r="M113" s="414">
        <v>87.665872000000007</v>
      </c>
      <c r="N113" s="82">
        <v>101.9115762</v>
      </c>
      <c r="O113" s="82">
        <v>103.0073996</v>
      </c>
      <c r="P113" s="82">
        <v>113.9656336</v>
      </c>
      <c r="Q113" s="82" t="s">
        <v>12</v>
      </c>
      <c r="R113" s="82">
        <v>126.01969099999999</v>
      </c>
      <c r="S113" s="462">
        <v>253.6831171</v>
      </c>
    </row>
    <row r="114" spans="1:19" ht="58" x14ac:dyDescent="0.35">
      <c r="A114" s="59" t="s">
        <v>103</v>
      </c>
      <c r="B114" s="54" t="s">
        <v>59</v>
      </c>
      <c r="C114" s="106" t="s">
        <v>90</v>
      </c>
      <c r="D114" s="54" t="s">
        <v>91</v>
      </c>
      <c r="E114" s="263"/>
      <c r="F114" s="76" t="s">
        <v>12</v>
      </c>
      <c r="G114" s="55" t="s">
        <v>12</v>
      </c>
      <c r="H114" s="55" t="s">
        <v>12</v>
      </c>
      <c r="I114" s="82" t="s">
        <v>12</v>
      </c>
      <c r="J114" s="82">
        <v>54.791170000000001</v>
      </c>
      <c r="K114" s="82">
        <v>57.530728500000002</v>
      </c>
      <c r="L114" s="82">
        <v>66.297315699999999</v>
      </c>
      <c r="M114" s="55" t="s">
        <v>12</v>
      </c>
      <c r="N114" s="82">
        <v>101.9115762</v>
      </c>
      <c r="O114" s="82">
        <v>103.0073996</v>
      </c>
      <c r="P114" s="82">
        <v>113.9656336</v>
      </c>
      <c r="Q114" s="82" t="s">
        <v>12</v>
      </c>
      <c r="R114" s="82">
        <v>126.01969099999999</v>
      </c>
      <c r="S114" s="462">
        <v>253.6831171</v>
      </c>
    </row>
    <row r="115" spans="1:19" ht="72.5" x14ac:dyDescent="0.35">
      <c r="A115" s="59" t="s">
        <v>103</v>
      </c>
      <c r="B115" s="54" t="s">
        <v>92</v>
      </c>
      <c r="C115" s="106" t="s">
        <v>93</v>
      </c>
      <c r="D115" s="54" t="s">
        <v>94</v>
      </c>
      <c r="E115" s="263"/>
      <c r="F115" s="76" t="s">
        <v>12</v>
      </c>
      <c r="G115" s="414">
        <v>46.572494500000005</v>
      </c>
      <c r="H115" s="414">
        <v>54.243258300000001</v>
      </c>
      <c r="I115" s="82" t="s">
        <v>12</v>
      </c>
      <c r="J115" s="82">
        <v>54.791170000000001</v>
      </c>
      <c r="K115" s="82">
        <v>57.530728500000002</v>
      </c>
      <c r="L115" s="82">
        <v>66.297315699999999</v>
      </c>
      <c r="M115" s="414">
        <v>87.665872000000007</v>
      </c>
      <c r="N115" s="82">
        <v>101.9115762</v>
      </c>
      <c r="O115" s="82">
        <v>103.0073996</v>
      </c>
      <c r="P115" s="82">
        <v>113.9656336</v>
      </c>
      <c r="Q115" s="82" t="s">
        <v>12</v>
      </c>
      <c r="R115" s="82">
        <v>126.01969099999999</v>
      </c>
      <c r="S115" s="462">
        <v>253.6831171</v>
      </c>
    </row>
    <row r="116" spans="1:19" ht="43.5" x14ac:dyDescent="0.35">
      <c r="A116" s="59" t="s">
        <v>103</v>
      </c>
      <c r="B116" s="54" t="s">
        <v>10</v>
      </c>
      <c r="C116" s="106" t="s">
        <v>95</v>
      </c>
      <c r="D116" s="54" t="s">
        <v>96</v>
      </c>
      <c r="E116" s="263"/>
      <c r="F116" s="412">
        <v>30</v>
      </c>
      <c r="G116" s="414">
        <v>30</v>
      </c>
      <c r="H116" s="414">
        <v>30</v>
      </c>
      <c r="I116" s="82" t="s">
        <v>12</v>
      </c>
      <c r="J116" s="82">
        <v>30</v>
      </c>
      <c r="K116" s="82">
        <v>30</v>
      </c>
      <c r="L116" s="82">
        <v>30</v>
      </c>
      <c r="M116" s="414">
        <v>30</v>
      </c>
      <c r="N116" s="82">
        <v>30</v>
      </c>
      <c r="O116" s="82">
        <v>30</v>
      </c>
      <c r="P116" s="82">
        <v>30</v>
      </c>
      <c r="Q116" s="82">
        <v>30</v>
      </c>
      <c r="R116" s="82">
        <v>30</v>
      </c>
      <c r="S116" s="462">
        <v>30</v>
      </c>
    </row>
    <row r="117" spans="1:19" ht="58" x14ac:dyDescent="0.35">
      <c r="A117" s="54" t="s">
        <v>9</v>
      </c>
      <c r="B117" s="54" t="s">
        <v>764</v>
      </c>
      <c r="C117" s="106" t="s">
        <v>15</v>
      </c>
      <c r="D117" s="324">
        <v>90792</v>
      </c>
      <c r="E117" s="263"/>
      <c r="F117" s="226" t="s">
        <v>12</v>
      </c>
      <c r="G117" s="226" t="s">
        <v>12</v>
      </c>
      <c r="H117" s="226" t="s">
        <v>12</v>
      </c>
      <c r="I117" s="470" t="s">
        <v>12</v>
      </c>
      <c r="J117" s="470" t="s">
        <v>12</v>
      </c>
      <c r="K117" s="470" t="s">
        <v>12</v>
      </c>
      <c r="L117" s="470" t="s">
        <v>12</v>
      </c>
      <c r="M117" s="226" t="s">
        <v>12</v>
      </c>
      <c r="N117" s="470" t="s">
        <v>12</v>
      </c>
      <c r="O117" s="470" t="s">
        <v>12</v>
      </c>
      <c r="P117" s="470">
        <v>106.53766240000002</v>
      </c>
      <c r="Q117" s="470" t="s">
        <v>12</v>
      </c>
      <c r="R117" s="470">
        <v>117.80606900000001</v>
      </c>
      <c r="S117" s="470">
        <v>237.14873890000001</v>
      </c>
    </row>
    <row r="118" spans="1:19" ht="43.5" x14ac:dyDescent="0.35">
      <c r="A118" s="54" t="s">
        <v>9</v>
      </c>
      <c r="B118" s="54" t="s">
        <v>764</v>
      </c>
      <c r="C118" s="106" t="s">
        <v>30</v>
      </c>
      <c r="D118" s="324">
        <v>99202</v>
      </c>
      <c r="E118" s="263"/>
      <c r="F118" s="226" t="s">
        <v>12</v>
      </c>
      <c r="G118" s="226" t="s">
        <v>12</v>
      </c>
      <c r="H118" s="226" t="s">
        <v>12</v>
      </c>
      <c r="I118" s="470" t="s">
        <v>12</v>
      </c>
      <c r="J118" s="470" t="s">
        <v>12</v>
      </c>
      <c r="K118" s="470" t="s">
        <v>12</v>
      </c>
      <c r="L118" s="470" t="s">
        <v>12</v>
      </c>
      <c r="M118" s="226" t="s">
        <v>12</v>
      </c>
      <c r="N118" s="470" t="s">
        <v>12</v>
      </c>
      <c r="O118" s="470" t="s">
        <v>12</v>
      </c>
      <c r="P118" s="470">
        <v>106.5376624</v>
      </c>
      <c r="Q118" s="470" t="s">
        <v>12</v>
      </c>
      <c r="R118" s="470">
        <v>117.80606900000001</v>
      </c>
      <c r="S118" s="470">
        <v>237.14873890000001</v>
      </c>
    </row>
    <row r="119" spans="1:19" ht="58" x14ac:dyDescent="0.35">
      <c r="A119" s="54" t="s">
        <v>9</v>
      </c>
      <c r="B119" s="54" t="s">
        <v>764</v>
      </c>
      <c r="C119" s="106" t="s">
        <v>31</v>
      </c>
      <c r="D119" s="324">
        <v>99203</v>
      </c>
      <c r="E119" s="263"/>
      <c r="F119" s="226" t="s">
        <v>12</v>
      </c>
      <c r="G119" s="226" t="s">
        <v>12</v>
      </c>
      <c r="H119" s="226" t="s">
        <v>12</v>
      </c>
      <c r="I119" s="470" t="s">
        <v>12</v>
      </c>
      <c r="J119" s="470" t="s">
        <v>12</v>
      </c>
      <c r="K119" s="470" t="s">
        <v>12</v>
      </c>
      <c r="L119" s="470" t="s">
        <v>12</v>
      </c>
      <c r="M119" s="226" t="s">
        <v>12</v>
      </c>
      <c r="N119" s="470" t="s">
        <v>12</v>
      </c>
      <c r="O119" s="470" t="s">
        <v>12</v>
      </c>
      <c r="P119" s="470">
        <v>213.0753248</v>
      </c>
      <c r="Q119" s="470" t="s">
        <v>12</v>
      </c>
      <c r="R119" s="470">
        <v>235.62</v>
      </c>
      <c r="S119" s="470">
        <v>474.29747780000002</v>
      </c>
    </row>
    <row r="120" spans="1:19" ht="58" x14ac:dyDescent="0.35">
      <c r="A120" s="54" t="s">
        <v>9</v>
      </c>
      <c r="B120" s="54" t="s">
        <v>764</v>
      </c>
      <c r="C120" s="106" t="s">
        <v>32</v>
      </c>
      <c r="D120" s="324">
        <v>99204</v>
      </c>
      <c r="E120" s="263"/>
      <c r="F120" s="226" t="s">
        <v>12</v>
      </c>
      <c r="G120" s="226" t="s">
        <v>12</v>
      </c>
      <c r="H120" s="226" t="s">
        <v>12</v>
      </c>
      <c r="I120" s="470" t="s">
        <v>12</v>
      </c>
      <c r="J120" s="470" t="s">
        <v>12</v>
      </c>
      <c r="K120" s="470" t="s">
        <v>12</v>
      </c>
      <c r="L120" s="470" t="s">
        <v>12</v>
      </c>
      <c r="M120" s="226" t="s">
        <v>12</v>
      </c>
      <c r="N120" s="470" t="s">
        <v>12</v>
      </c>
      <c r="O120" s="470" t="s">
        <v>12</v>
      </c>
      <c r="P120" s="470">
        <v>319.61298720000002</v>
      </c>
      <c r="Q120" s="470" t="s">
        <v>12</v>
      </c>
      <c r="R120" s="470">
        <v>353.418207</v>
      </c>
      <c r="S120" s="470">
        <v>711.44621670000004</v>
      </c>
    </row>
    <row r="121" spans="1:19" ht="58" x14ac:dyDescent="0.35">
      <c r="A121" s="54" t="s">
        <v>9</v>
      </c>
      <c r="B121" s="54" t="s">
        <v>764</v>
      </c>
      <c r="C121" s="106" t="s">
        <v>33</v>
      </c>
      <c r="D121" s="324">
        <v>99205</v>
      </c>
      <c r="E121" s="263"/>
      <c r="F121" s="226" t="s">
        <v>12</v>
      </c>
      <c r="G121" s="226" t="s">
        <v>12</v>
      </c>
      <c r="H121" s="226" t="s">
        <v>12</v>
      </c>
      <c r="I121" s="470" t="s">
        <v>12</v>
      </c>
      <c r="J121" s="470" t="s">
        <v>12</v>
      </c>
      <c r="K121" s="470" t="s">
        <v>12</v>
      </c>
      <c r="L121" s="470" t="s">
        <v>12</v>
      </c>
      <c r="M121" s="226" t="s">
        <v>12</v>
      </c>
      <c r="N121" s="470" t="s">
        <v>12</v>
      </c>
      <c r="O121" s="470" t="s">
        <v>12</v>
      </c>
      <c r="P121" s="470">
        <v>426.15064960000001</v>
      </c>
      <c r="Q121" s="470" t="s">
        <v>12</v>
      </c>
      <c r="R121" s="470">
        <v>471.22427599999997</v>
      </c>
      <c r="S121" s="470">
        <v>948.59495560000005</v>
      </c>
    </row>
    <row r="122" spans="1:19" ht="58" x14ac:dyDescent="0.35">
      <c r="A122" s="54" t="s">
        <v>9</v>
      </c>
      <c r="B122" s="54" t="s">
        <v>764</v>
      </c>
      <c r="C122" s="106" t="s">
        <v>34</v>
      </c>
      <c r="D122" s="324">
        <v>99212</v>
      </c>
      <c r="E122" s="263"/>
      <c r="F122" s="226" t="s">
        <v>12</v>
      </c>
      <c r="G122" s="226" t="s">
        <v>12</v>
      </c>
      <c r="H122" s="226" t="s">
        <v>12</v>
      </c>
      <c r="I122" s="470" t="s">
        <v>12</v>
      </c>
      <c r="J122" s="470" t="s">
        <v>12</v>
      </c>
      <c r="K122" s="470" t="s">
        <v>12</v>
      </c>
      <c r="L122" s="470" t="s">
        <v>12</v>
      </c>
      <c r="M122" s="226" t="s">
        <v>12</v>
      </c>
      <c r="N122" s="470" t="s">
        <v>12</v>
      </c>
      <c r="O122" s="470" t="s">
        <v>12</v>
      </c>
      <c r="P122" s="470">
        <v>106.53766240000002</v>
      </c>
      <c r="Q122" s="470" t="s">
        <v>12</v>
      </c>
      <c r="R122" s="470">
        <v>117.80606900000001</v>
      </c>
      <c r="S122" s="470">
        <v>237.14873890000001</v>
      </c>
    </row>
    <row r="123" spans="1:19" ht="58" x14ac:dyDescent="0.35">
      <c r="A123" s="54" t="s">
        <v>9</v>
      </c>
      <c r="B123" s="54" t="s">
        <v>764</v>
      </c>
      <c r="C123" s="106" t="s">
        <v>35</v>
      </c>
      <c r="D123" s="324">
        <v>99213</v>
      </c>
      <c r="E123" s="263"/>
      <c r="F123" s="226" t="s">
        <v>12</v>
      </c>
      <c r="G123" s="226" t="s">
        <v>12</v>
      </c>
      <c r="H123" s="226" t="s">
        <v>12</v>
      </c>
      <c r="I123" s="470" t="s">
        <v>12</v>
      </c>
      <c r="J123" s="470" t="s">
        <v>12</v>
      </c>
      <c r="K123" s="470" t="s">
        <v>12</v>
      </c>
      <c r="L123" s="470" t="s">
        <v>12</v>
      </c>
      <c r="M123" s="226" t="s">
        <v>12</v>
      </c>
      <c r="N123" s="470" t="s">
        <v>12</v>
      </c>
      <c r="O123" s="470" t="s">
        <v>12</v>
      </c>
      <c r="P123" s="470">
        <v>170.46400000000003</v>
      </c>
      <c r="Q123" s="470" t="s">
        <v>12</v>
      </c>
      <c r="R123" s="470">
        <v>188.49600000000001</v>
      </c>
      <c r="S123" s="470">
        <v>379.44000000000005</v>
      </c>
    </row>
    <row r="124" spans="1:19" ht="58" x14ac:dyDescent="0.35">
      <c r="A124" s="54" t="s">
        <v>9</v>
      </c>
      <c r="B124" s="54" t="s">
        <v>764</v>
      </c>
      <c r="C124" s="106" t="s">
        <v>36</v>
      </c>
      <c r="D124" s="324">
        <v>99214</v>
      </c>
      <c r="E124" s="263"/>
      <c r="F124" s="226" t="s">
        <v>12</v>
      </c>
      <c r="G124" s="226" t="s">
        <v>12</v>
      </c>
      <c r="H124" s="226" t="s">
        <v>12</v>
      </c>
      <c r="I124" s="470" t="s">
        <v>12</v>
      </c>
      <c r="J124" s="470" t="s">
        <v>12</v>
      </c>
      <c r="K124" s="470" t="s">
        <v>12</v>
      </c>
      <c r="L124" s="470" t="s">
        <v>12</v>
      </c>
      <c r="M124" s="226" t="s">
        <v>12</v>
      </c>
      <c r="N124" s="470" t="s">
        <v>12</v>
      </c>
      <c r="O124" s="470" t="s">
        <v>12</v>
      </c>
      <c r="P124" s="470">
        <v>213.08</v>
      </c>
      <c r="Q124" s="470" t="s">
        <v>12</v>
      </c>
      <c r="R124" s="470">
        <v>235.62</v>
      </c>
      <c r="S124" s="470">
        <v>474.3</v>
      </c>
    </row>
    <row r="125" spans="1:19" ht="58" x14ac:dyDescent="0.35">
      <c r="A125" s="54" t="s">
        <v>9</v>
      </c>
      <c r="B125" s="54" t="s">
        <v>764</v>
      </c>
      <c r="C125" s="106" t="s">
        <v>37</v>
      </c>
      <c r="D125" s="324">
        <v>99215</v>
      </c>
      <c r="E125" s="263"/>
      <c r="F125" s="226" t="s">
        <v>12</v>
      </c>
      <c r="G125" s="226" t="s">
        <v>12</v>
      </c>
      <c r="H125" s="226" t="s">
        <v>12</v>
      </c>
      <c r="I125" s="470" t="s">
        <v>12</v>
      </c>
      <c r="J125" s="470" t="s">
        <v>12</v>
      </c>
      <c r="K125" s="470" t="s">
        <v>12</v>
      </c>
      <c r="L125" s="470" t="s">
        <v>12</v>
      </c>
      <c r="M125" s="226" t="s">
        <v>12</v>
      </c>
      <c r="N125" s="470" t="s">
        <v>12</v>
      </c>
      <c r="O125" s="470" t="s">
        <v>12</v>
      </c>
      <c r="P125" s="470">
        <v>319.61298743999998</v>
      </c>
      <c r="Q125" s="470" t="s">
        <v>12</v>
      </c>
      <c r="R125" s="470">
        <v>353.418207</v>
      </c>
      <c r="S125" s="470">
        <v>711.44621670000004</v>
      </c>
    </row>
    <row r="126" spans="1:19" ht="43.5" x14ac:dyDescent="0.35">
      <c r="A126" s="54" t="s">
        <v>9</v>
      </c>
      <c r="B126" s="54" t="s">
        <v>749</v>
      </c>
      <c r="C126" s="106" t="s">
        <v>50</v>
      </c>
      <c r="D126" s="324">
        <v>99441</v>
      </c>
      <c r="E126" s="263"/>
      <c r="F126" s="226" t="s">
        <v>12</v>
      </c>
      <c r="G126" s="226" t="s">
        <v>12</v>
      </c>
      <c r="H126" s="226" t="s">
        <v>12</v>
      </c>
      <c r="I126" s="470" t="s">
        <v>12</v>
      </c>
      <c r="J126" s="470" t="s">
        <v>12</v>
      </c>
      <c r="K126" s="470" t="s">
        <v>12</v>
      </c>
      <c r="L126" s="470" t="s">
        <v>12</v>
      </c>
      <c r="M126" s="226" t="s">
        <v>12</v>
      </c>
      <c r="N126" s="470" t="s">
        <v>12</v>
      </c>
      <c r="O126" s="470" t="s">
        <v>12</v>
      </c>
      <c r="P126" s="470">
        <v>53.268831200000001</v>
      </c>
      <c r="Q126" s="470" t="s">
        <v>12</v>
      </c>
      <c r="R126" s="470">
        <v>58.903034499999997</v>
      </c>
      <c r="S126" s="470">
        <v>118.57436945000001</v>
      </c>
    </row>
    <row r="127" spans="1:19" ht="43.5" x14ac:dyDescent="0.35">
      <c r="A127" s="54" t="s">
        <v>9</v>
      </c>
      <c r="B127" s="54" t="s">
        <v>749</v>
      </c>
      <c r="C127" s="106" t="s">
        <v>51</v>
      </c>
      <c r="D127" s="324">
        <v>99442</v>
      </c>
      <c r="E127" s="263"/>
      <c r="F127" s="226" t="s">
        <v>12</v>
      </c>
      <c r="G127" s="226" t="s">
        <v>12</v>
      </c>
      <c r="H127" s="226" t="s">
        <v>12</v>
      </c>
      <c r="I127" s="470" t="s">
        <v>12</v>
      </c>
      <c r="J127" s="470" t="s">
        <v>12</v>
      </c>
      <c r="K127" s="470" t="s">
        <v>12</v>
      </c>
      <c r="L127" s="470" t="s">
        <v>12</v>
      </c>
      <c r="M127" s="226" t="s">
        <v>12</v>
      </c>
      <c r="N127" s="470" t="s">
        <v>12</v>
      </c>
      <c r="O127" s="470" t="s">
        <v>12</v>
      </c>
      <c r="P127" s="470">
        <v>106.53766240000002</v>
      </c>
      <c r="Q127" s="470" t="s">
        <v>12</v>
      </c>
      <c r="R127" s="470">
        <v>117.80606900000001</v>
      </c>
      <c r="S127" s="470">
        <v>237.14873890000001</v>
      </c>
    </row>
    <row r="128" spans="1:19" ht="43.5" x14ac:dyDescent="0.35">
      <c r="A128" s="54" t="s">
        <v>9</v>
      </c>
      <c r="B128" s="54" t="s">
        <v>749</v>
      </c>
      <c r="C128" s="106" t="s">
        <v>52</v>
      </c>
      <c r="D128" s="324">
        <v>99443</v>
      </c>
      <c r="E128" s="263"/>
      <c r="F128" s="226" t="s">
        <v>12</v>
      </c>
      <c r="G128" s="226" t="s">
        <v>12</v>
      </c>
      <c r="H128" s="226" t="s">
        <v>12</v>
      </c>
      <c r="I128" s="470" t="s">
        <v>12</v>
      </c>
      <c r="J128" s="470" t="s">
        <v>12</v>
      </c>
      <c r="K128" s="470" t="s">
        <v>12</v>
      </c>
      <c r="L128" s="470" t="s">
        <v>12</v>
      </c>
      <c r="M128" s="226" t="s">
        <v>12</v>
      </c>
      <c r="N128" s="470" t="s">
        <v>12</v>
      </c>
      <c r="O128" s="470" t="s">
        <v>12</v>
      </c>
      <c r="P128" s="470">
        <v>213.08</v>
      </c>
      <c r="Q128" s="470" t="s">
        <v>12</v>
      </c>
      <c r="R128" s="470">
        <v>235.62</v>
      </c>
      <c r="S128" s="470">
        <v>474.3</v>
      </c>
    </row>
    <row r="129" spans="1:19" ht="130.5" x14ac:dyDescent="0.35">
      <c r="A129" s="54" t="s">
        <v>9</v>
      </c>
      <c r="B129" s="54" t="s">
        <v>749</v>
      </c>
      <c r="C129" s="106" t="s">
        <v>967</v>
      </c>
      <c r="D129" s="324" t="s">
        <v>56</v>
      </c>
      <c r="E129" s="263"/>
      <c r="F129" s="413">
        <v>7.7399999999999993</v>
      </c>
      <c r="G129" s="413">
        <v>9.6755555555555546</v>
      </c>
      <c r="H129" s="466" t="s">
        <v>12</v>
      </c>
      <c r="I129" s="470" t="s">
        <v>12</v>
      </c>
      <c r="J129" s="470">
        <v>11.382222222222222</v>
      </c>
      <c r="K129" s="470">
        <v>11.951111111111111</v>
      </c>
      <c r="L129" s="470">
        <v>13.772496955555555</v>
      </c>
      <c r="M129" s="413">
        <v>18.211111111111112</v>
      </c>
      <c r="N129" s="470">
        <v>21.171111111111109</v>
      </c>
      <c r="O129" s="470">
        <v>21.39777777777778</v>
      </c>
      <c r="P129" s="470">
        <v>23.675036088888888</v>
      </c>
      <c r="Q129" s="470">
        <v>25.268888888888888</v>
      </c>
      <c r="R129" s="470">
        <v>26.179126444444442</v>
      </c>
      <c r="S129" s="470">
        <v>52.699719755555556</v>
      </c>
    </row>
    <row r="130" spans="1:19" ht="101.5" x14ac:dyDescent="0.35">
      <c r="A130" s="54" t="s">
        <v>9</v>
      </c>
      <c r="B130" s="54" t="s">
        <v>749</v>
      </c>
      <c r="C130" s="106" t="s">
        <v>55</v>
      </c>
      <c r="D130" s="324" t="s">
        <v>56</v>
      </c>
      <c r="E130" s="263"/>
      <c r="F130" s="413">
        <v>34.829620399999996</v>
      </c>
      <c r="G130" s="413">
        <v>43.537025499999999</v>
      </c>
      <c r="H130" s="466" t="s">
        <v>12</v>
      </c>
      <c r="I130" s="470" t="s">
        <v>12</v>
      </c>
      <c r="J130" s="470">
        <v>51.22</v>
      </c>
      <c r="K130" s="470">
        <v>53.78</v>
      </c>
      <c r="L130" s="470">
        <v>61.976236300000004</v>
      </c>
      <c r="M130" s="413">
        <v>81.952048000000005</v>
      </c>
      <c r="N130" s="470">
        <v>95.27</v>
      </c>
      <c r="O130" s="470">
        <v>96.29</v>
      </c>
      <c r="P130" s="470">
        <v>106.53766240000002</v>
      </c>
      <c r="Q130" s="470">
        <v>113.71</v>
      </c>
      <c r="R130" s="470">
        <v>117.80606900000001</v>
      </c>
      <c r="S130" s="470">
        <v>237.14873890000001</v>
      </c>
    </row>
    <row r="131" spans="1:19" ht="58" x14ac:dyDescent="0.35">
      <c r="A131" s="54" t="s">
        <v>101</v>
      </c>
      <c r="B131" s="54" t="s">
        <v>764</v>
      </c>
      <c r="C131" s="106" t="s">
        <v>15</v>
      </c>
      <c r="D131" s="324">
        <v>90792</v>
      </c>
      <c r="E131" s="263"/>
      <c r="F131" s="226" t="s">
        <v>12</v>
      </c>
      <c r="G131" s="226" t="s">
        <v>12</v>
      </c>
      <c r="H131" s="226" t="s">
        <v>12</v>
      </c>
      <c r="I131" s="470" t="s">
        <v>12</v>
      </c>
      <c r="J131" s="470" t="s">
        <v>12</v>
      </c>
      <c r="K131" s="470" t="s">
        <v>12</v>
      </c>
      <c r="L131" s="470" t="s">
        <v>12</v>
      </c>
      <c r="M131" s="226" t="s">
        <v>12</v>
      </c>
      <c r="N131" s="470" t="s">
        <v>12</v>
      </c>
      <c r="O131" s="470" t="s">
        <v>12</v>
      </c>
      <c r="P131" s="470">
        <v>106.53766240000002</v>
      </c>
      <c r="Q131" s="470" t="s">
        <v>12</v>
      </c>
      <c r="R131" s="470">
        <v>117.80606900000001</v>
      </c>
      <c r="S131" s="470">
        <v>237.14873890000001</v>
      </c>
    </row>
    <row r="132" spans="1:19" ht="43.5" x14ac:dyDescent="0.35">
      <c r="A132" s="54" t="s">
        <v>101</v>
      </c>
      <c r="B132" s="54" t="s">
        <v>749</v>
      </c>
      <c r="C132" s="106" t="s">
        <v>30</v>
      </c>
      <c r="D132" s="324">
        <v>99202</v>
      </c>
      <c r="E132" s="263"/>
      <c r="F132" s="226" t="s">
        <v>12</v>
      </c>
      <c r="G132" s="226" t="s">
        <v>12</v>
      </c>
      <c r="H132" s="226" t="s">
        <v>12</v>
      </c>
      <c r="I132" s="470" t="s">
        <v>12</v>
      </c>
      <c r="J132" s="470" t="s">
        <v>12</v>
      </c>
      <c r="K132" s="470" t="s">
        <v>12</v>
      </c>
      <c r="L132" s="470" t="s">
        <v>12</v>
      </c>
      <c r="M132" s="226" t="s">
        <v>12</v>
      </c>
      <c r="N132" s="470" t="s">
        <v>12</v>
      </c>
      <c r="O132" s="470" t="s">
        <v>12</v>
      </c>
      <c r="P132" s="470">
        <v>106.53766240000002</v>
      </c>
      <c r="Q132" s="470" t="s">
        <v>12</v>
      </c>
      <c r="R132" s="470">
        <v>117.80606900000001</v>
      </c>
      <c r="S132" s="470">
        <v>237.14873890000001</v>
      </c>
    </row>
    <row r="133" spans="1:19" ht="58" x14ac:dyDescent="0.35">
      <c r="A133" s="54" t="s">
        <v>101</v>
      </c>
      <c r="B133" s="54" t="s">
        <v>749</v>
      </c>
      <c r="C133" s="106" t="s">
        <v>31</v>
      </c>
      <c r="D133" s="324">
        <v>99203</v>
      </c>
      <c r="E133" s="263"/>
      <c r="F133" s="226" t="s">
        <v>12</v>
      </c>
      <c r="G133" s="226" t="s">
        <v>12</v>
      </c>
      <c r="H133" s="226" t="s">
        <v>12</v>
      </c>
      <c r="I133" s="470" t="s">
        <v>12</v>
      </c>
      <c r="J133" s="470" t="s">
        <v>12</v>
      </c>
      <c r="K133" s="470" t="s">
        <v>12</v>
      </c>
      <c r="L133" s="470" t="s">
        <v>12</v>
      </c>
      <c r="M133" s="226" t="s">
        <v>12</v>
      </c>
      <c r="N133" s="470" t="s">
        <v>12</v>
      </c>
      <c r="O133" s="470" t="s">
        <v>12</v>
      </c>
      <c r="P133" s="470">
        <v>213.08</v>
      </c>
      <c r="Q133" s="470" t="s">
        <v>12</v>
      </c>
      <c r="R133" s="470">
        <v>235.62</v>
      </c>
      <c r="S133" s="470">
        <v>474.3</v>
      </c>
    </row>
    <row r="134" spans="1:19" ht="58" x14ac:dyDescent="0.35">
      <c r="A134" s="54" t="s">
        <v>101</v>
      </c>
      <c r="B134" s="54" t="s">
        <v>749</v>
      </c>
      <c r="C134" s="106" t="s">
        <v>32</v>
      </c>
      <c r="D134" s="324">
        <v>99204</v>
      </c>
      <c r="E134" s="263"/>
      <c r="F134" s="226" t="s">
        <v>12</v>
      </c>
      <c r="G134" s="226" t="s">
        <v>12</v>
      </c>
      <c r="H134" s="226" t="s">
        <v>12</v>
      </c>
      <c r="I134" s="470" t="s">
        <v>12</v>
      </c>
      <c r="J134" s="470" t="s">
        <v>12</v>
      </c>
      <c r="K134" s="470" t="s">
        <v>12</v>
      </c>
      <c r="L134" s="470" t="s">
        <v>12</v>
      </c>
      <c r="M134" s="226" t="s">
        <v>12</v>
      </c>
      <c r="N134" s="470" t="s">
        <v>12</v>
      </c>
      <c r="O134" s="470" t="s">
        <v>12</v>
      </c>
      <c r="P134" s="470">
        <v>319.61298720000002</v>
      </c>
      <c r="Q134" s="470" t="s">
        <v>12</v>
      </c>
      <c r="R134" s="470">
        <v>353.418207</v>
      </c>
      <c r="S134" s="470">
        <v>711.44621670000004</v>
      </c>
    </row>
    <row r="135" spans="1:19" ht="58" x14ac:dyDescent="0.35">
      <c r="A135" s="54" t="s">
        <v>101</v>
      </c>
      <c r="B135" s="54" t="s">
        <v>749</v>
      </c>
      <c r="C135" s="106" t="s">
        <v>33</v>
      </c>
      <c r="D135" s="324">
        <v>99205</v>
      </c>
      <c r="E135" s="263"/>
      <c r="F135" s="226" t="s">
        <v>12</v>
      </c>
      <c r="G135" s="226" t="s">
        <v>12</v>
      </c>
      <c r="H135" s="226" t="s">
        <v>12</v>
      </c>
      <c r="I135" s="470" t="s">
        <v>12</v>
      </c>
      <c r="J135" s="470" t="s">
        <v>12</v>
      </c>
      <c r="K135" s="470" t="s">
        <v>12</v>
      </c>
      <c r="L135" s="470" t="s">
        <v>12</v>
      </c>
      <c r="M135" s="226" t="s">
        <v>12</v>
      </c>
      <c r="N135" s="470" t="s">
        <v>12</v>
      </c>
      <c r="O135" s="470" t="s">
        <v>12</v>
      </c>
      <c r="P135" s="470">
        <v>426.15064960000001</v>
      </c>
      <c r="Q135" s="470" t="s">
        <v>12</v>
      </c>
      <c r="R135" s="470">
        <v>471.22427599999997</v>
      </c>
      <c r="S135" s="470">
        <v>948.59495560000005</v>
      </c>
    </row>
    <row r="136" spans="1:19" ht="58" x14ac:dyDescent="0.35">
      <c r="A136" s="54" t="s">
        <v>101</v>
      </c>
      <c r="B136" s="54" t="s">
        <v>749</v>
      </c>
      <c r="C136" s="106" t="s">
        <v>34</v>
      </c>
      <c r="D136" s="324">
        <v>99212</v>
      </c>
      <c r="E136" s="263"/>
      <c r="F136" s="226" t="s">
        <v>12</v>
      </c>
      <c r="G136" s="226" t="s">
        <v>12</v>
      </c>
      <c r="H136" s="226" t="s">
        <v>12</v>
      </c>
      <c r="I136" s="470" t="s">
        <v>12</v>
      </c>
      <c r="J136" s="470" t="s">
        <v>12</v>
      </c>
      <c r="K136" s="470" t="s">
        <v>12</v>
      </c>
      <c r="L136" s="470" t="s">
        <v>12</v>
      </c>
      <c r="M136" s="226" t="s">
        <v>12</v>
      </c>
      <c r="N136" s="470" t="s">
        <v>12</v>
      </c>
      <c r="O136" s="470" t="s">
        <v>12</v>
      </c>
      <c r="P136" s="470">
        <v>106.53766240000002</v>
      </c>
      <c r="Q136" s="470" t="s">
        <v>12</v>
      </c>
      <c r="R136" s="470">
        <v>117.80606900000001</v>
      </c>
      <c r="S136" s="470">
        <v>237.14873890000001</v>
      </c>
    </row>
    <row r="137" spans="1:19" ht="58" x14ac:dyDescent="0.35">
      <c r="A137" s="54" t="s">
        <v>101</v>
      </c>
      <c r="B137" s="54" t="s">
        <v>749</v>
      </c>
      <c r="C137" s="106" t="s">
        <v>35</v>
      </c>
      <c r="D137" s="324">
        <v>99213</v>
      </c>
      <c r="E137" s="263"/>
      <c r="F137" s="226" t="s">
        <v>12</v>
      </c>
      <c r="G137" s="226" t="s">
        <v>12</v>
      </c>
      <c r="H137" s="226" t="s">
        <v>12</v>
      </c>
      <c r="I137" s="470" t="s">
        <v>12</v>
      </c>
      <c r="J137" s="470" t="s">
        <v>12</v>
      </c>
      <c r="K137" s="470" t="s">
        <v>12</v>
      </c>
      <c r="L137" s="470" t="s">
        <v>12</v>
      </c>
      <c r="M137" s="226" t="s">
        <v>12</v>
      </c>
      <c r="N137" s="470" t="s">
        <v>12</v>
      </c>
      <c r="O137" s="470" t="s">
        <v>12</v>
      </c>
      <c r="P137" s="470">
        <v>170.46400000000003</v>
      </c>
      <c r="Q137" s="470" t="s">
        <v>12</v>
      </c>
      <c r="R137" s="470">
        <v>188.49600000000001</v>
      </c>
      <c r="S137" s="470">
        <v>379.44000000000005</v>
      </c>
    </row>
    <row r="138" spans="1:19" ht="58" x14ac:dyDescent="0.35">
      <c r="A138" s="54" t="s">
        <v>101</v>
      </c>
      <c r="B138" s="54" t="s">
        <v>749</v>
      </c>
      <c r="C138" s="106" t="s">
        <v>36</v>
      </c>
      <c r="D138" s="324">
        <v>99214</v>
      </c>
      <c r="E138" s="263"/>
      <c r="F138" s="226" t="s">
        <v>12</v>
      </c>
      <c r="G138" s="226" t="s">
        <v>12</v>
      </c>
      <c r="H138" s="226" t="s">
        <v>12</v>
      </c>
      <c r="I138" s="470" t="s">
        <v>12</v>
      </c>
      <c r="J138" s="470" t="s">
        <v>12</v>
      </c>
      <c r="K138" s="470" t="s">
        <v>12</v>
      </c>
      <c r="L138" s="470" t="s">
        <v>12</v>
      </c>
      <c r="M138" s="226" t="s">
        <v>12</v>
      </c>
      <c r="N138" s="470" t="s">
        <v>12</v>
      </c>
      <c r="O138" s="470" t="s">
        <v>12</v>
      </c>
      <c r="P138" s="470">
        <v>213.08</v>
      </c>
      <c r="Q138" s="470" t="s">
        <v>12</v>
      </c>
      <c r="R138" s="470">
        <v>235.62</v>
      </c>
      <c r="S138" s="470">
        <v>474.3</v>
      </c>
    </row>
    <row r="139" spans="1:19" ht="58" x14ac:dyDescent="0.35">
      <c r="A139" s="54" t="s">
        <v>101</v>
      </c>
      <c r="B139" s="54" t="s">
        <v>749</v>
      </c>
      <c r="C139" s="106" t="s">
        <v>37</v>
      </c>
      <c r="D139" s="324">
        <v>99215</v>
      </c>
      <c r="E139" s="263"/>
      <c r="F139" s="226" t="s">
        <v>12</v>
      </c>
      <c r="G139" s="226" t="s">
        <v>12</v>
      </c>
      <c r="H139" s="226" t="s">
        <v>12</v>
      </c>
      <c r="I139" s="470" t="s">
        <v>12</v>
      </c>
      <c r="J139" s="470" t="s">
        <v>12</v>
      </c>
      <c r="K139" s="470" t="s">
        <v>12</v>
      </c>
      <c r="L139" s="470" t="s">
        <v>12</v>
      </c>
      <c r="M139" s="226" t="s">
        <v>12</v>
      </c>
      <c r="N139" s="470" t="s">
        <v>12</v>
      </c>
      <c r="O139" s="470" t="s">
        <v>12</v>
      </c>
      <c r="P139" s="470">
        <v>319.61298720000002</v>
      </c>
      <c r="Q139" s="470" t="s">
        <v>12</v>
      </c>
      <c r="R139" s="470">
        <v>353.418207</v>
      </c>
      <c r="S139" s="470">
        <v>711.44621670000004</v>
      </c>
    </row>
    <row r="140" spans="1:19" ht="43.5" x14ac:dyDescent="0.35">
      <c r="A140" s="54" t="s">
        <v>101</v>
      </c>
      <c r="B140" s="54" t="s">
        <v>749</v>
      </c>
      <c r="C140" s="106" t="s">
        <v>50</v>
      </c>
      <c r="D140" s="324">
        <v>99441</v>
      </c>
      <c r="E140" s="263"/>
      <c r="F140" s="226" t="s">
        <v>12</v>
      </c>
      <c r="G140" s="226" t="s">
        <v>12</v>
      </c>
      <c r="H140" s="226" t="s">
        <v>12</v>
      </c>
      <c r="I140" s="470" t="s">
        <v>12</v>
      </c>
      <c r="J140" s="470" t="s">
        <v>12</v>
      </c>
      <c r="K140" s="470" t="s">
        <v>12</v>
      </c>
      <c r="L140" s="470" t="s">
        <v>12</v>
      </c>
      <c r="M140" s="226" t="s">
        <v>12</v>
      </c>
      <c r="N140" s="470" t="s">
        <v>12</v>
      </c>
      <c r="O140" s="470" t="s">
        <v>12</v>
      </c>
      <c r="P140" s="470">
        <v>53.268831200000001</v>
      </c>
      <c r="Q140" s="470" t="s">
        <v>12</v>
      </c>
      <c r="R140" s="470">
        <v>58.903034499999997</v>
      </c>
      <c r="S140" s="470">
        <v>118.57436945000001</v>
      </c>
    </row>
    <row r="141" spans="1:19" ht="43.5" x14ac:dyDescent="0.35">
      <c r="A141" s="54" t="s">
        <v>101</v>
      </c>
      <c r="B141" s="54" t="s">
        <v>749</v>
      </c>
      <c r="C141" s="106" t="s">
        <v>51</v>
      </c>
      <c r="D141" s="324">
        <v>99442</v>
      </c>
      <c r="E141" s="263"/>
      <c r="F141" s="226" t="s">
        <v>12</v>
      </c>
      <c r="G141" s="226" t="s">
        <v>12</v>
      </c>
      <c r="H141" s="226" t="s">
        <v>12</v>
      </c>
      <c r="I141" s="470" t="s">
        <v>12</v>
      </c>
      <c r="J141" s="470" t="s">
        <v>12</v>
      </c>
      <c r="K141" s="470" t="s">
        <v>12</v>
      </c>
      <c r="L141" s="470" t="s">
        <v>12</v>
      </c>
      <c r="M141" s="226" t="s">
        <v>12</v>
      </c>
      <c r="N141" s="470" t="s">
        <v>12</v>
      </c>
      <c r="O141" s="470" t="s">
        <v>12</v>
      </c>
      <c r="P141" s="470">
        <v>106.53766240000002</v>
      </c>
      <c r="Q141" s="470" t="s">
        <v>12</v>
      </c>
      <c r="R141" s="470">
        <v>117.80606900000001</v>
      </c>
      <c r="S141" s="470">
        <v>237.14873890000001</v>
      </c>
    </row>
    <row r="142" spans="1:19" ht="43.5" x14ac:dyDescent="0.35">
      <c r="A142" s="54" t="s">
        <v>101</v>
      </c>
      <c r="B142" s="54" t="s">
        <v>749</v>
      </c>
      <c r="C142" s="106" t="s">
        <v>52</v>
      </c>
      <c r="D142" s="324">
        <v>99443</v>
      </c>
      <c r="E142" s="263"/>
      <c r="F142" s="226" t="s">
        <v>12</v>
      </c>
      <c r="G142" s="226" t="s">
        <v>12</v>
      </c>
      <c r="H142" s="226" t="s">
        <v>12</v>
      </c>
      <c r="I142" s="470" t="s">
        <v>12</v>
      </c>
      <c r="J142" s="470" t="s">
        <v>12</v>
      </c>
      <c r="K142" s="470" t="s">
        <v>12</v>
      </c>
      <c r="L142" s="470" t="s">
        <v>12</v>
      </c>
      <c r="M142" s="226" t="s">
        <v>12</v>
      </c>
      <c r="N142" s="470" t="s">
        <v>12</v>
      </c>
      <c r="O142" s="470" t="s">
        <v>12</v>
      </c>
      <c r="P142" s="470">
        <v>213.08</v>
      </c>
      <c r="Q142" s="470" t="s">
        <v>12</v>
      </c>
      <c r="R142" s="470">
        <v>235.62</v>
      </c>
      <c r="S142" s="470">
        <v>474.3</v>
      </c>
    </row>
    <row r="143" spans="1:19" ht="130.5" x14ac:dyDescent="0.35">
      <c r="A143" s="54" t="s">
        <v>101</v>
      </c>
      <c r="B143" s="54" t="s">
        <v>749</v>
      </c>
      <c r="C143" s="106" t="s">
        <v>967</v>
      </c>
      <c r="D143" s="324" t="s">
        <v>56</v>
      </c>
      <c r="E143" s="263"/>
      <c r="F143" s="413">
        <v>7.7399999999999993</v>
      </c>
      <c r="G143" s="413">
        <v>9.6755555555555546</v>
      </c>
      <c r="H143" s="466" t="s">
        <v>12</v>
      </c>
      <c r="I143" s="470" t="s">
        <v>12</v>
      </c>
      <c r="J143" s="470">
        <v>11.382222222222222</v>
      </c>
      <c r="K143" s="470">
        <v>11.951111111111111</v>
      </c>
      <c r="L143" s="470">
        <v>13.772496955555555</v>
      </c>
      <c r="M143" s="413">
        <v>18.211111111111112</v>
      </c>
      <c r="N143" s="470">
        <v>21.171111111111109</v>
      </c>
      <c r="O143" s="470">
        <v>21.39777777777778</v>
      </c>
      <c r="P143" s="470">
        <v>23.675036088888888</v>
      </c>
      <c r="Q143" s="470">
        <v>25.268888888888888</v>
      </c>
      <c r="R143" s="470">
        <v>26.179126444444442</v>
      </c>
      <c r="S143" s="470">
        <v>52.699719755555556</v>
      </c>
    </row>
    <row r="144" spans="1:19" ht="101.5" x14ac:dyDescent="0.35">
      <c r="A144" s="54" t="s">
        <v>101</v>
      </c>
      <c r="B144" s="54" t="s">
        <v>749</v>
      </c>
      <c r="C144" s="106" t="s">
        <v>55</v>
      </c>
      <c r="D144" s="324" t="s">
        <v>56</v>
      </c>
      <c r="E144" s="263"/>
      <c r="F144" s="413">
        <v>34.829620399999996</v>
      </c>
      <c r="G144" s="413">
        <v>43.537025499999999</v>
      </c>
      <c r="H144" s="466" t="s">
        <v>12</v>
      </c>
      <c r="I144" s="470" t="s">
        <v>12</v>
      </c>
      <c r="J144" s="470">
        <v>51.22</v>
      </c>
      <c r="K144" s="470">
        <v>53.78</v>
      </c>
      <c r="L144" s="470">
        <v>61.976236300000004</v>
      </c>
      <c r="M144" s="413">
        <v>81.952048000000005</v>
      </c>
      <c r="N144" s="470">
        <v>95.27</v>
      </c>
      <c r="O144" s="470">
        <v>96.29</v>
      </c>
      <c r="P144" s="470">
        <v>106.53766240000002</v>
      </c>
      <c r="Q144" s="470">
        <v>113.71</v>
      </c>
      <c r="R144" s="470">
        <v>117.80606900000001</v>
      </c>
      <c r="S144" s="470">
        <v>237.14873890000001</v>
      </c>
    </row>
    <row r="145" spans="1:19" ht="58" x14ac:dyDescent="0.35">
      <c r="A145" s="54" t="s">
        <v>103</v>
      </c>
      <c r="B145" s="54" t="s">
        <v>764</v>
      </c>
      <c r="C145" s="106" t="s">
        <v>15</v>
      </c>
      <c r="D145" s="324">
        <v>90792</v>
      </c>
      <c r="E145" s="263"/>
      <c r="F145" s="76" t="s">
        <v>12</v>
      </c>
      <c r="G145" s="226" t="s">
        <v>12</v>
      </c>
      <c r="H145" s="226" t="s">
        <v>12</v>
      </c>
      <c r="I145" s="470" t="s">
        <v>12</v>
      </c>
      <c r="J145" s="470" t="s">
        <v>12</v>
      </c>
      <c r="K145" s="470" t="s">
        <v>12</v>
      </c>
      <c r="L145" s="470" t="s">
        <v>12</v>
      </c>
      <c r="M145" s="226" t="s">
        <v>12</v>
      </c>
      <c r="N145" s="470" t="s">
        <v>12</v>
      </c>
      <c r="O145" s="470" t="s">
        <v>12</v>
      </c>
      <c r="P145" s="82">
        <v>113.9656336</v>
      </c>
      <c r="Q145" s="82" t="s">
        <v>12</v>
      </c>
      <c r="R145" s="82">
        <v>126.01969099999999</v>
      </c>
      <c r="S145" s="462">
        <v>253.6831171</v>
      </c>
    </row>
    <row r="146" spans="1:19" ht="43.5" x14ac:dyDescent="0.35">
      <c r="A146" s="54" t="s">
        <v>103</v>
      </c>
      <c r="B146" s="54" t="s">
        <v>749</v>
      </c>
      <c r="C146" s="106" t="s">
        <v>30</v>
      </c>
      <c r="D146" s="324">
        <v>99202</v>
      </c>
      <c r="E146" s="263"/>
      <c r="F146" s="226" t="s">
        <v>12</v>
      </c>
      <c r="G146" s="226" t="s">
        <v>12</v>
      </c>
      <c r="H146" s="226" t="s">
        <v>12</v>
      </c>
      <c r="I146" s="470" t="s">
        <v>12</v>
      </c>
      <c r="J146" s="470" t="s">
        <v>12</v>
      </c>
      <c r="K146" s="470" t="s">
        <v>12</v>
      </c>
      <c r="L146" s="470" t="s">
        <v>12</v>
      </c>
      <c r="M146" s="226" t="s">
        <v>12</v>
      </c>
      <c r="N146" s="470" t="s">
        <v>12</v>
      </c>
      <c r="O146" s="470" t="s">
        <v>12</v>
      </c>
      <c r="P146" s="470">
        <v>113.9656336</v>
      </c>
      <c r="Q146" s="470" t="s">
        <v>12</v>
      </c>
      <c r="R146" s="470">
        <v>126.01969099999999</v>
      </c>
      <c r="S146" s="470">
        <v>253.6831171</v>
      </c>
    </row>
    <row r="147" spans="1:19" ht="58" x14ac:dyDescent="0.35">
      <c r="A147" s="54" t="s">
        <v>103</v>
      </c>
      <c r="B147" s="54" t="s">
        <v>749</v>
      </c>
      <c r="C147" s="106" t="s">
        <v>31</v>
      </c>
      <c r="D147" s="324">
        <v>99203</v>
      </c>
      <c r="E147" s="263"/>
      <c r="F147" s="226" t="s">
        <v>12</v>
      </c>
      <c r="G147" s="226" t="s">
        <v>12</v>
      </c>
      <c r="H147" s="226" t="s">
        <v>12</v>
      </c>
      <c r="I147" s="470" t="s">
        <v>12</v>
      </c>
      <c r="J147" s="470" t="s">
        <v>12</v>
      </c>
      <c r="K147" s="470" t="s">
        <v>12</v>
      </c>
      <c r="L147" s="470" t="s">
        <v>12</v>
      </c>
      <c r="M147" s="226" t="s">
        <v>12</v>
      </c>
      <c r="N147" s="470" t="s">
        <v>12</v>
      </c>
      <c r="O147" s="470" t="s">
        <v>12</v>
      </c>
      <c r="P147" s="470">
        <v>227.94</v>
      </c>
      <c r="Q147" s="470" t="s">
        <v>12</v>
      </c>
      <c r="R147" s="470">
        <v>252.03938199999999</v>
      </c>
      <c r="S147" s="470">
        <v>507.36623420000001</v>
      </c>
    </row>
    <row r="148" spans="1:19" ht="58" x14ac:dyDescent="0.35">
      <c r="A148" s="54" t="s">
        <v>103</v>
      </c>
      <c r="B148" s="54" t="s">
        <v>749</v>
      </c>
      <c r="C148" s="106" t="s">
        <v>32</v>
      </c>
      <c r="D148" s="324">
        <v>99204</v>
      </c>
      <c r="E148" s="263"/>
      <c r="F148" s="226" t="s">
        <v>12</v>
      </c>
      <c r="G148" s="226" t="s">
        <v>12</v>
      </c>
      <c r="H148" s="226" t="s">
        <v>12</v>
      </c>
      <c r="I148" s="470" t="s">
        <v>12</v>
      </c>
      <c r="J148" s="470" t="s">
        <v>12</v>
      </c>
      <c r="K148" s="470" t="s">
        <v>12</v>
      </c>
      <c r="L148" s="470" t="s">
        <v>12</v>
      </c>
      <c r="M148" s="226" t="s">
        <v>12</v>
      </c>
      <c r="N148" s="470" t="s">
        <v>12</v>
      </c>
      <c r="O148" s="470" t="s">
        <v>12</v>
      </c>
      <c r="P148" s="470">
        <v>341.89690080000003</v>
      </c>
      <c r="Q148" s="470" t="s">
        <v>12</v>
      </c>
      <c r="R148" s="470">
        <v>378.05907300000001</v>
      </c>
      <c r="S148" s="470">
        <v>761.04935130000001</v>
      </c>
    </row>
    <row r="149" spans="1:19" ht="58" x14ac:dyDescent="0.35">
      <c r="A149" s="54" t="s">
        <v>103</v>
      </c>
      <c r="B149" s="54" t="s">
        <v>749</v>
      </c>
      <c r="C149" s="106" t="s">
        <v>33</v>
      </c>
      <c r="D149" s="324">
        <v>99205</v>
      </c>
      <c r="E149" s="263"/>
      <c r="F149" s="226" t="s">
        <v>12</v>
      </c>
      <c r="G149" s="226" t="s">
        <v>12</v>
      </c>
      <c r="H149" s="226" t="s">
        <v>12</v>
      </c>
      <c r="I149" s="470" t="s">
        <v>12</v>
      </c>
      <c r="J149" s="470" t="s">
        <v>12</v>
      </c>
      <c r="K149" s="470" t="s">
        <v>12</v>
      </c>
      <c r="L149" s="470" t="s">
        <v>12</v>
      </c>
      <c r="M149" s="226" t="s">
        <v>12</v>
      </c>
      <c r="N149" s="470" t="s">
        <v>12</v>
      </c>
      <c r="O149" s="470" t="s">
        <v>12</v>
      </c>
      <c r="P149" s="470">
        <v>455.86253440000002</v>
      </c>
      <c r="Q149" s="470" t="s">
        <v>12</v>
      </c>
      <c r="R149" s="470">
        <v>504.07876399999998</v>
      </c>
      <c r="S149" s="470">
        <v>1014.7324684</v>
      </c>
    </row>
    <row r="150" spans="1:19" ht="58" x14ac:dyDescent="0.35">
      <c r="A150" s="54" t="s">
        <v>103</v>
      </c>
      <c r="B150" s="54" t="s">
        <v>749</v>
      </c>
      <c r="C150" s="106" t="s">
        <v>34</v>
      </c>
      <c r="D150" s="324">
        <v>99212</v>
      </c>
      <c r="E150" s="263"/>
      <c r="F150" s="226" t="s">
        <v>12</v>
      </c>
      <c r="G150" s="226" t="s">
        <v>12</v>
      </c>
      <c r="H150" s="226" t="s">
        <v>12</v>
      </c>
      <c r="I150" s="470" t="s">
        <v>12</v>
      </c>
      <c r="J150" s="470" t="s">
        <v>12</v>
      </c>
      <c r="K150" s="470" t="s">
        <v>12</v>
      </c>
      <c r="L150" s="470" t="s">
        <v>12</v>
      </c>
      <c r="M150" s="226" t="s">
        <v>12</v>
      </c>
      <c r="N150" s="470" t="s">
        <v>12</v>
      </c>
      <c r="O150" s="470" t="s">
        <v>12</v>
      </c>
      <c r="P150" s="470">
        <v>113.9656336</v>
      </c>
      <c r="Q150" s="470" t="s">
        <v>12</v>
      </c>
      <c r="R150" s="470">
        <v>126.01969099999999</v>
      </c>
      <c r="S150" s="470">
        <v>253.6831171</v>
      </c>
    </row>
    <row r="151" spans="1:19" ht="58" x14ac:dyDescent="0.35">
      <c r="A151" s="54" t="s">
        <v>103</v>
      </c>
      <c r="B151" s="54" t="s">
        <v>749</v>
      </c>
      <c r="C151" s="106" t="s">
        <v>35</v>
      </c>
      <c r="D151" s="324">
        <v>99213</v>
      </c>
      <c r="E151" s="263"/>
      <c r="F151" s="76" t="s">
        <v>12</v>
      </c>
      <c r="G151" s="226" t="s">
        <v>12</v>
      </c>
      <c r="H151" s="226" t="s">
        <v>12</v>
      </c>
      <c r="I151" s="470" t="s">
        <v>12</v>
      </c>
      <c r="J151" s="470" t="s">
        <v>12</v>
      </c>
      <c r="K151" s="470" t="s">
        <v>12</v>
      </c>
      <c r="L151" s="470" t="s">
        <v>12</v>
      </c>
      <c r="M151" s="226" t="s">
        <v>12</v>
      </c>
      <c r="N151" s="470" t="s">
        <v>12</v>
      </c>
      <c r="O151" s="470" t="s">
        <v>12</v>
      </c>
      <c r="P151" s="82">
        <v>182.34501376000003</v>
      </c>
      <c r="Q151" s="470" t="s">
        <v>12</v>
      </c>
      <c r="R151" s="82">
        <v>201.6315056</v>
      </c>
      <c r="S151" s="462">
        <v>405.89298736000001</v>
      </c>
    </row>
    <row r="152" spans="1:19" ht="58" x14ac:dyDescent="0.35">
      <c r="A152" s="54" t="s">
        <v>103</v>
      </c>
      <c r="B152" s="54" t="s">
        <v>749</v>
      </c>
      <c r="C152" s="106" t="s">
        <v>36</v>
      </c>
      <c r="D152" s="324">
        <v>99214</v>
      </c>
      <c r="E152" s="263"/>
      <c r="F152" s="226" t="s">
        <v>12</v>
      </c>
      <c r="G152" s="226" t="s">
        <v>12</v>
      </c>
      <c r="H152" s="226" t="s">
        <v>12</v>
      </c>
      <c r="I152" s="470" t="s">
        <v>12</v>
      </c>
      <c r="J152" s="470" t="s">
        <v>12</v>
      </c>
      <c r="K152" s="470" t="s">
        <v>12</v>
      </c>
      <c r="L152" s="470" t="s">
        <v>12</v>
      </c>
      <c r="M152" s="226" t="s">
        <v>12</v>
      </c>
      <c r="N152" s="470" t="s">
        <v>12</v>
      </c>
      <c r="O152" s="470" t="s">
        <v>12</v>
      </c>
      <c r="P152" s="470">
        <v>227.94</v>
      </c>
      <c r="Q152" s="470" t="s">
        <v>12</v>
      </c>
      <c r="R152" s="470">
        <v>252.03938199999999</v>
      </c>
      <c r="S152" s="470">
        <v>507.36623420000001</v>
      </c>
    </row>
    <row r="153" spans="1:19" ht="58" x14ac:dyDescent="0.35">
      <c r="A153" s="54" t="s">
        <v>103</v>
      </c>
      <c r="B153" s="54" t="s">
        <v>749</v>
      </c>
      <c r="C153" s="106" t="s">
        <v>37</v>
      </c>
      <c r="D153" s="324">
        <v>99215</v>
      </c>
      <c r="E153" s="263"/>
      <c r="F153" s="226" t="s">
        <v>12</v>
      </c>
      <c r="G153" s="226" t="s">
        <v>12</v>
      </c>
      <c r="H153" s="226" t="s">
        <v>12</v>
      </c>
      <c r="I153" s="470" t="s">
        <v>12</v>
      </c>
      <c r="J153" s="470" t="s">
        <v>12</v>
      </c>
      <c r="K153" s="470" t="s">
        <v>12</v>
      </c>
      <c r="L153" s="470" t="s">
        <v>12</v>
      </c>
      <c r="M153" s="226" t="s">
        <v>12</v>
      </c>
      <c r="N153" s="470" t="s">
        <v>12</v>
      </c>
      <c r="O153" s="470" t="s">
        <v>12</v>
      </c>
      <c r="P153" s="470">
        <v>341.89690080000003</v>
      </c>
      <c r="Q153" s="470" t="s">
        <v>12</v>
      </c>
      <c r="R153" s="470">
        <v>378.05907300000001</v>
      </c>
      <c r="S153" s="470">
        <v>761.04935130000001</v>
      </c>
    </row>
    <row r="154" spans="1:19" ht="43.5" x14ac:dyDescent="0.35">
      <c r="A154" s="54" t="s">
        <v>103</v>
      </c>
      <c r="B154" s="54" t="s">
        <v>749</v>
      </c>
      <c r="C154" s="106" t="s">
        <v>50</v>
      </c>
      <c r="D154" s="324">
        <v>99441</v>
      </c>
      <c r="E154" s="263"/>
      <c r="F154" s="226" t="s">
        <v>12</v>
      </c>
      <c r="G154" s="226" t="s">
        <v>12</v>
      </c>
      <c r="H154" s="226" t="s">
        <v>12</v>
      </c>
      <c r="I154" s="470" t="s">
        <v>12</v>
      </c>
      <c r="J154" s="470" t="s">
        <v>12</v>
      </c>
      <c r="K154" s="470" t="s">
        <v>12</v>
      </c>
      <c r="L154" s="470" t="s">
        <v>12</v>
      </c>
      <c r="M154" s="226" t="s">
        <v>12</v>
      </c>
      <c r="N154" s="470" t="s">
        <v>12</v>
      </c>
      <c r="O154" s="470" t="s">
        <v>12</v>
      </c>
      <c r="P154" s="470">
        <v>56.982816800000002</v>
      </c>
      <c r="Q154" s="470" t="s">
        <v>12</v>
      </c>
      <c r="R154" s="470">
        <v>63.009845499999997</v>
      </c>
      <c r="S154" s="470">
        <v>126.84155855</v>
      </c>
    </row>
    <row r="155" spans="1:19" ht="43.5" x14ac:dyDescent="0.35">
      <c r="A155" s="54" t="s">
        <v>103</v>
      </c>
      <c r="B155" s="54" t="s">
        <v>749</v>
      </c>
      <c r="C155" s="106" t="s">
        <v>51</v>
      </c>
      <c r="D155" s="324">
        <v>99442</v>
      </c>
      <c r="E155" s="263"/>
      <c r="F155" s="226" t="s">
        <v>12</v>
      </c>
      <c r="G155" s="226" t="s">
        <v>12</v>
      </c>
      <c r="H155" s="226" t="s">
        <v>12</v>
      </c>
      <c r="I155" s="470" t="s">
        <v>12</v>
      </c>
      <c r="J155" s="470" t="s">
        <v>12</v>
      </c>
      <c r="K155" s="470" t="s">
        <v>12</v>
      </c>
      <c r="L155" s="470" t="s">
        <v>12</v>
      </c>
      <c r="M155" s="226" t="s">
        <v>12</v>
      </c>
      <c r="N155" s="470" t="s">
        <v>12</v>
      </c>
      <c r="O155" s="470" t="s">
        <v>12</v>
      </c>
      <c r="P155" s="470">
        <v>113.9656336</v>
      </c>
      <c r="Q155" s="470" t="s">
        <v>12</v>
      </c>
      <c r="R155" s="470">
        <v>126.01969099999999</v>
      </c>
      <c r="S155" s="470">
        <v>253.6831171</v>
      </c>
    </row>
    <row r="156" spans="1:19" ht="43.5" x14ac:dyDescent="0.35">
      <c r="A156" s="54" t="s">
        <v>103</v>
      </c>
      <c r="B156" s="54" t="s">
        <v>749</v>
      </c>
      <c r="C156" s="106" t="s">
        <v>52</v>
      </c>
      <c r="D156" s="324">
        <v>99443</v>
      </c>
      <c r="E156" s="263"/>
      <c r="F156" s="226" t="s">
        <v>12</v>
      </c>
      <c r="G156" s="226" t="s">
        <v>12</v>
      </c>
      <c r="H156" s="226" t="s">
        <v>12</v>
      </c>
      <c r="I156" s="470" t="s">
        <v>12</v>
      </c>
      <c r="J156" s="470" t="s">
        <v>12</v>
      </c>
      <c r="K156" s="470" t="s">
        <v>12</v>
      </c>
      <c r="L156" s="470" t="s">
        <v>12</v>
      </c>
      <c r="M156" s="226" t="s">
        <v>12</v>
      </c>
      <c r="N156" s="470" t="s">
        <v>12</v>
      </c>
      <c r="O156" s="470" t="s">
        <v>12</v>
      </c>
      <c r="P156" s="470">
        <v>227.94</v>
      </c>
      <c r="Q156" s="470" t="s">
        <v>12</v>
      </c>
      <c r="R156" s="470">
        <v>252.03938199999999</v>
      </c>
      <c r="S156" s="470">
        <v>507.36623420000001</v>
      </c>
    </row>
    <row r="157" spans="1:19" ht="130.5" x14ac:dyDescent="0.35">
      <c r="A157" s="54" t="s">
        <v>103</v>
      </c>
      <c r="B157" s="54" t="s">
        <v>749</v>
      </c>
      <c r="C157" s="106" t="s">
        <v>967</v>
      </c>
      <c r="D157" s="324" t="s">
        <v>56</v>
      </c>
      <c r="E157" s="263"/>
      <c r="F157" s="413">
        <v>8.2799999999999994</v>
      </c>
      <c r="G157" s="413">
        <v>10.348888888888888</v>
      </c>
      <c r="H157" s="466" t="s">
        <v>12</v>
      </c>
      <c r="I157" s="470" t="s">
        <v>12</v>
      </c>
      <c r="J157" s="470">
        <v>12.175555555555555</v>
      </c>
      <c r="K157" s="470">
        <v>12.784444444444444</v>
      </c>
      <c r="L157" s="470">
        <v>14.732736822222222</v>
      </c>
      <c r="M157" s="413">
        <v>19.482222222222223</v>
      </c>
      <c r="N157" s="470">
        <v>22.646666666666665</v>
      </c>
      <c r="O157" s="470">
        <v>22.891111111111112</v>
      </c>
      <c r="P157" s="470">
        <v>25.325696355555557</v>
      </c>
      <c r="Q157" s="470">
        <v>27.031111111111112</v>
      </c>
      <c r="R157" s="470">
        <v>28.004375777777778</v>
      </c>
      <c r="S157" s="470">
        <v>56.374026022222225</v>
      </c>
    </row>
    <row r="158" spans="1:19" ht="101.5" x14ac:dyDescent="0.35">
      <c r="A158" s="54" t="s">
        <v>103</v>
      </c>
      <c r="B158" s="54" t="s">
        <v>749</v>
      </c>
      <c r="C158" s="106" t="s">
        <v>55</v>
      </c>
      <c r="D158" s="324" t="s">
        <v>56</v>
      </c>
      <c r="E158" s="263"/>
      <c r="F158" s="413">
        <v>37.257995600000001</v>
      </c>
      <c r="G158" s="413">
        <v>46.572494500000005</v>
      </c>
      <c r="H158" s="466" t="s">
        <v>12</v>
      </c>
      <c r="I158" s="470" t="s">
        <v>12</v>
      </c>
      <c r="J158" s="470">
        <v>54.79</v>
      </c>
      <c r="K158" s="470">
        <v>57.53</v>
      </c>
      <c r="L158" s="470">
        <v>66.297315699999999</v>
      </c>
      <c r="M158" s="413">
        <v>87.665872000000007</v>
      </c>
      <c r="N158" s="470">
        <v>101.91</v>
      </c>
      <c r="O158" s="470">
        <v>103.01</v>
      </c>
      <c r="P158" s="470">
        <v>113.9656336</v>
      </c>
      <c r="Q158" s="470">
        <v>121.64</v>
      </c>
      <c r="R158" s="470">
        <v>126.01969099999999</v>
      </c>
      <c r="S158" s="470">
        <v>253.6831171</v>
      </c>
    </row>
    <row r="159" spans="1:19" ht="29" x14ac:dyDescent="0.35">
      <c r="A159" s="54" t="s">
        <v>9</v>
      </c>
      <c r="B159" s="54" t="s">
        <v>765</v>
      </c>
      <c r="C159" s="106" t="s">
        <v>767</v>
      </c>
      <c r="D159" s="324" t="s">
        <v>768</v>
      </c>
      <c r="E159" s="263"/>
      <c r="F159" s="413">
        <v>34.829620399999996</v>
      </c>
      <c r="G159" s="413">
        <v>43.537025499999999</v>
      </c>
      <c r="H159" s="413">
        <v>50.707829699999998</v>
      </c>
      <c r="I159" s="470" t="s">
        <v>12</v>
      </c>
      <c r="J159" s="470">
        <v>51.220030000000001</v>
      </c>
      <c r="K159" s="470">
        <v>53.781031500000005</v>
      </c>
      <c r="L159" s="470">
        <v>61.976236300000004</v>
      </c>
      <c r="M159" s="413">
        <v>81.952048000000005</v>
      </c>
      <c r="N159" s="470">
        <v>95.269255799999996</v>
      </c>
      <c r="O159" s="470">
        <v>96.293656400000003</v>
      </c>
      <c r="P159" s="470">
        <v>106.53766240000002</v>
      </c>
      <c r="Q159" s="470" t="s">
        <v>12</v>
      </c>
      <c r="R159" s="470">
        <v>117.80606900000001</v>
      </c>
      <c r="S159" s="470">
        <v>237.14873890000001</v>
      </c>
    </row>
    <row r="160" spans="1:19" ht="15.5" x14ac:dyDescent="0.35">
      <c r="A160" s="54" t="s">
        <v>9</v>
      </c>
      <c r="B160" s="54" t="s">
        <v>765</v>
      </c>
      <c r="C160" s="326" t="s">
        <v>769</v>
      </c>
      <c r="D160" s="324" t="s">
        <v>770</v>
      </c>
      <c r="E160" s="263"/>
      <c r="F160" s="413">
        <v>34.829620399999996</v>
      </c>
      <c r="G160" s="413">
        <v>43.537025499999999</v>
      </c>
      <c r="H160" s="413">
        <v>50.707829699999998</v>
      </c>
      <c r="I160" s="470" t="s">
        <v>12</v>
      </c>
      <c r="J160" s="470">
        <v>51.220030000000001</v>
      </c>
      <c r="K160" s="470">
        <v>53.781031500000005</v>
      </c>
      <c r="L160" s="470">
        <v>61.976236300000004</v>
      </c>
      <c r="M160" s="413">
        <v>81.952048000000005</v>
      </c>
      <c r="N160" s="470">
        <v>95.269255799999996</v>
      </c>
      <c r="O160" s="470">
        <v>96.293656400000003</v>
      </c>
      <c r="P160" s="470">
        <v>106.53766240000002</v>
      </c>
      <c r="Q160" s="470" t="s">
        <v>12</v>
      </c>
      <c r="R160" s="470">
        <v>117.80606900000001</v>
      </c>
      <c r="S160" s="470">
        <v>237.14873890000001</v>
      </c>
    </row>
    <row r="161" spans="1:19" ht="58" x14ac:dyDescent="0.35">
      <c r="A161" s="54" t="s">
        <v>9</v>
      </c>
      <c r="B161" s="54" t="s">
        <v>54</v>
      </c>
      <c r="C161" s="106" t="s">
        <v>71</v>
      </c>
      <c r="D161" s="324" t="s">
        <v>72</v>
      </c>
      <c r="E161" s="263"/>
      <c r="F161" s="413">
        <v>34.829620399999996</v>
      </c>
      <c r="G161" s="413">
        <v>43.537025499999999</v>
      </c>
      <c r="H161" s="413">
        <v>50.707829699999998</v>
      </c>
      <c r="I161" s="470" t="s">
        <v>12</v>
      </c>
      <c r="J161" s="470" t="s">
        <v>12</v>
      </c>
      <c r="K161" s="470" t="s">
        <v>12</v>
      </c>
      <c r="L161" s="470" t="s">
        <v>12</v>
      </c>
      <c r="M161" s="413">
        <v>81.952048000000005</v>
      </c>
      <c r="N161" s="470" t="s">
        <v>12</v>
      </c>
      <c r="O161" s="470">
        <v>96.293656400000003</v>
      </c>
      <c r="P161" s="470">
        <v>106.53766240000002</v>
      </c>
      <c r="Q161" s="470">
        <v>113.70846660000001</v>
      </c>
      <c r="R161" s="470">
        <v>117.80606900000001</v>
      </c>
      <c r="S161" s="470">
        <v>237.14873890000001</v>
      </c>
    </row>
    <row r="162" spans="1:19" ht="43.5" x14ac:dyDescent="0.35">
      <c r="A162" s="54" t="s">
        <v>9</v>
      </c>
      <c r="B162" s="54" t="s">
        <v>54</v>
      </c>
      <c r="C162" s="106" t="s">
        <v>73</v>
      </c>
      <c r="D162" s="324" t="s">
        <v>74</v>
      </c>
      <c r="E162" s="263"/>
      <c r="F162" s="413">
        <v>34.829620399999996</v>
      </c>
      <c r="G162" s="413">
        <v>43.537025499999999</v>
      </c>
      <c r="H162" s="413">
        <v>50.707829699999998</v>
      </c>
      <c r="I162" s="470" t="s">
        <v>12</v>
      </c>
      <c r="J162" s="470" t="s">
        <v>12</v>
      </c>
      <c r="K162" s="470" t="s">
        <v>12</v>
      </c>
      <c r="L162" s="470" t="s">
        <v>12</v>
      </c>
      <c r="M162" s="226" t="s">
        <v>12</v>
      </c>
      <c r="N162" s="470" t="s">
        <v>12</v>
      </c>
      <c r="O162" s="470">
        <v>96.293656400000003</v>
      </c>
      <c r="P162" s="470">
        <v>106.53766240000002</v>
      </c>
      <c r="Q162" s="470">
        <v>113.70846660000001</v>
      </c>
      <c r="R162" s="470">
        <v>117.80606900000001</v>
      </c>
      <c r="S162" s="470">
        <v>237.14873890000001</v>
      </c>
    </row>
    <row r="163" spans="1:19" ht="72.5" x14ac:dyDescent="0.35">
      <c r="A163" s="54" t="s">
        <v>9</v>
      </c>
      <c r="B163" s="54" t="s">
        <v>54</v>
      </c>
      <c r="C163" s="106" t="s">
        <v>842</v>
      </c>
      <c r="D163" s="324" t="s">
        <v>74</v>
      </c>
      <c r="E163" s="263"/>
      <c r="F163" s="413">
        <v>7.7399999999999993</v>
      </c>
      <c r="G163" s="413">
        <v>9.6755555555555546</v>
      </c>
      <c r="H163" s="413">
        <v>11.268888888888888</v>
      </c>
      <c r="I163" s="470" t="s">
        <v>12</v>
      </c>
      <c r="J163" s="470" t="s">
        <v>12</v>
      </c>
      <c r="K163" s="470" t="s">
        <v>12</v>
      </c>
      <c r="L163" s="470" t="s">
        <v>12</v>
      </c>
      <c r="M163" s="226" t="s">
        <v>12</v>
      </c>
      <c r="N163" s="470" t="s">
        <v>12</v>
      </c>
      <c r="O163" s="470">
        <v>21.398590311111111</v>
      </c>
      <c r="P163" s="470">
        <v>23.675036088888888</v>
      </c>
      <c r="Q163" s="470">
        <v>25.268548133333333</v>
      </c>
      <c r="R163" s="470">
        <v>26.179126444444442</v>
      </c>
      <c r="S163" s="470">
        <v>52.699719755555556</v>
      </c>
    </row>
    <row r="164" spans="1:19" ht="29" x14ac:dyDescent="0.35">
      <c r="A164" s="54" t="s">
        <v>101</v>
      </c>
      <c r="B164" s="54" t="s">
        <v>765</v>
      </c>
      <c r="C164" s="106" t="s">
        <v>767</v>
      </c>
      <c r="D164" s="324" t="s">
        <v>768</v>
      </c>
      <c r="E164" s="263"/>
      <c r="F164" s="413">
        <v>34.829620399999996</v>
      </c>
      <c r="G164" s="413">
        <v>43.537025499999999</v>
      </c>
      <c r="H164" s="413">
        <v>50.707829699999998</v>
      </c>
      <c r="I164" s="470" t="s">
        <v>12</v>
      </c>
      <c r="J164" s="470">
        <v>51.220030000000001</v>
      </c>
      <c r="K164" s="470">
        <v>53.781031500000005</v>
      </c>
      <c r="L164" s="470">
        <v>61.976236300000004</v>
      </c>
      <c r="M164" s="413">
        <v>81.952048000000005</v>
      </c>
      <c r="N164" s="470">
        <v>95.269255799999996</v>
      </c>
      <c r="O164" s="470">
        <v>96.293656400000003</v>
      </c>
      <c r="P164" s="470">
        <v>106.53766240000002</v>
      </c>
      <c r="Q164" s="470" t="s">
        <v>12</v>
      </c>
      <c r="R164" s="470">
        <v>117.80606900000001</v>
      </c>
      <c r="S164" s="470">
        <v>237.14873890000001</v>
      </c>
    </row>
    <row r="165" spans="1:19" ht="15.5" x14ac:dyDescent="0.35">
      <c r="A165" s="54" t="s">
        <v>101</v>
      </c>
      <c r="B165" s="54" t="s">
        <v>765</v>
      </c>
      <c r="C165" s="326" t="s">
        <v>769</v>
      </c>
      <c r="D165" s="324" t="s">
        <v>770</v>
      </c>
      <c r="E165" s="263"/>
      <c r="F165" s="413">
        <v>34.829620399999996</v>
      </c>
      <c r="G165" s="413">
        <v>43.537025499999999</v>
      </c>
      <c r="H165" s="413">
        <v>50.707829699999998</v>
      </c>
      <c r="I165" s="470" t="s">
        <v>12</v>
      </c>
      <c r="J165" s="470">
        <v>51.220030000000001</v>
      </c>
      <c r="K165" s="470">
        <v>53.781031500000005</v>
      </c>
      <c r="L165" s="470">
        <v>61.976236300000004</v>
      </c>
      <c r="M165" s="413">
        <v>81.952048000000005</v>
      </c>
      <c r="N165" s="470">
        <v>95.269255799999996</v>
      </c>
      <c r="O165" s="470">
        <v>96.293656400000003</v>
      </c>
      <c r="P165" s="470">
        <v>106.53766240000002</v>
      </c>
      <c r="Q165" s="470" t="s">
        <v>12</v>
      </c>
      <c r="R165" s="470">
        <v>117.80606900000001</v>
      </c>
      <c r="S165" s="470">
        <v>237.14873890000001</v>
      </c>
    </row>
    <row r="166" spans="1:19" ht="58" x14ac:dyDescent="0.35">
      <c r="A166" s="54" t="s">
        <v>101</v>
      </c>
      <c r="B166" s="54" t="s">
        <v>54</v>
      </c>
      <c r="C166" s="106" t="s">
        <v>71</v>
      </c>
      <c r="D166" s="324" t="s">
        <v>72</v>
      </c>
      <c r="E166" s="263"/>
      <c r="F166" s="413">
        <v>34.829620399999996</v>
      </c>
      <c r="G166" s="413">
        <v>43.537025499999999</v>
      </c>
      <c r="H166" s="413">
        <v>50.707829699999998</v>
      </c>
      <c r="I166" s="470" t="s">
        <v>12</v>
      </c>
      <c r="J166" s="470" t="s">
        <v>12</v>
      </c>
      <c r="K166" s="470" t="s">
        <v>12</v>
      </c>
      <c r="L166" s="470" t="s">
        <v>12</v>
      </c>
      <c r="M166" s="413">
        <v>81.952048000000005</v>
      </c>
      <c r="N166" s="470" t="s">
        <v>12</v>
      </c>
      <c r="O166" s="470">
        <v>96.293656400000003</v>
      </c>
      <c r="P166" s="470">
        <v>106.53766240000002</v>
      </c>
      <c r="Q166" s="470">
        <v>113.70846660000001</v>
      </c>
      <c r="R166" s="470">
        <v>117.80606900000001</v>
      </c>
      <c r="S166" s="470">
        <v>237.14873890000001</v>
      </c>
    </row>
    <row r="167" spans="1:19" ht="43.5" x14ac:dyDescent="0.35">
      <c r="A167" s="54" t="s">
        <v>101</v>
      </c>
      <c r="B167" s="54" t="s">
        <v>54</v>
      </c>
      <c r="C167" s="106" t="s">
        <v>73</v>
      </c>
      <c r="D167" s="324" t="s">
        <v>74</v>
      </c>
      <c r="E167" s="263"/>
      <c r="F167" s="413">
        <v>34.829620399999996</v>
      </c>
      <c r="G167" s="413">
        <v>43.537025499999999</v>
      </c>
      <c r="H167" s="413">
        <v>50.707829699999998</v>
      </c>
      <c r="I167" s="470" t="s">
        <v>12</v>
      </c>
      <c r="J167" s="470" t="s">
        <v>12</v>
      </c>
      <c r="K167" s="470" t="s">
        <v>12</v>
      </c>
      <c r="L167" s="470" t="s">
        <v>12</v>
      </c>
      <c r="M167" s="226" t="s">
        <v>12</v>
      </c>
      <c r="N167" s="470" t="s">
        <v>12</v>
      </c>
      <c r="O167" s="470">
        <v>96.293656400000003</v>
      </c>
      <c r="P167" s="470">
        <v>106.53766240000002</v>
      </c>
      <c r="Q167" s="470">
        <v>113.70846660000001</v>
      </c>
      <c r="R167" s="470">
        <v>117.80606900000001</v>
      </c>
      <c r="S167" s="470">
        <v>237.14873890000001</v>
      </c>
    </row>
    <row r="168" spans="1:19" ht="72.5" x14ac:dyDescent="0.35">
      <c r="A168" s="54" t="s">
        <v>101</v>
      </c>
      <c r="B168" s="54" t="s">
        <v>54</v>
      </c>
      <c r="C168" s="106" t="s">
        <v>842</v>
      </c>
      <c r="D168" s="324" t="s">
        <v>74</v>
      </c>
      <c r="E168" s="263"/>
      <c r="F168" s="413">
        <v>7.7399999999999993</v>
      </c>
      <c r="G168" s="413">
        <v>9.6755555555555546</v>
      </c>
      <c r="H168" s="413">
        <v>11.268888888888888</v>
      </c>
      <c r="I168" s="470" t="s">
        <v>12</v>
      </c>
      <c r="J168" s="470" t="s">
        <v>12</v>
      </c>
      <c r="K168" s="470" t="s">
        <v>12</v>
      </c>
      <c r="L168" s="470" t="s">
        <v>12</v>
      </c>
      <c r="M168" s="226" t="s">
        <v>12</v>
      </c>
      <c r="N168" s="470" t="s">
        <v>12</v>
      </c>
      <c r="O168" s="470">
        <v>21.398590311111111</v>
      </c>
      <c r="P168" s="470">
        <v>23.675036088888888</v>
      </c>
      <c r="Q168" s="470">
        <v>25.268548133333333</v>
      </c>
      <c r="R168" s="470">
        <v>26.179126444444442</v>
      </c>
      <c r="S168" s="470">
        <v>52.699719755555556</v>
      </c>
    </row>
    <row r="169" spans="1:19" ht="29" x14ac:dyDescent="0.35">
      <c r="A169" s="54" t="s">
        <v>103</v>
      </c>
      <c r="B169" s="54" t="s">
        <v>765</v>
      </c>
      <c r="C169" s="106" t="s">
        <v>767</v>
      </c>
      <c r="D169" s="324" t="s">
        <v>768</v>
      </c>
      <c r="E169" s="263"/>
      <c r="F169" s="413">
        <v>37.257995600000001</v>
      </c>
      <c r="G169" s="413">
        <v>46.572494500000005</v>
      </c>
      <c r="H169" s="413">
        <v>54.243258300000001</v>
      </c>
      <c r="I169" s="470" t="s">
        <v>12</v>
      </c>
      <c r="J169" s="470">
        <v>54.791170000000001</v>
      </c>
      <c r="K169" s="470">
        <v>57.530728500000002</v>
      </c>
      <c r="L169" s="470">
        <v>66.297315699999999</v>
      </c>
      <c r="M169" s="413">
        <v>87.665872000000007</v>
      </c>
      <c r="N169" s="470">
        <v>101.9115762</v>
      </c>
      <c r="O169" s="470">
        <v>103.0073996</v>
      </c>
      <c r="P169" s="470">
        <v>113.9656336</v>
      </c>
      <c r="Q169" s="470" t="s">
        <v>12</v>
      </c>
      <c r="R169" s="470">
        <v>126.01969099999999</v>
      </c>
      <c r="S169" s="470">
        <v>253.6831171</v>
      </c>
    </row>
    <row r="170" spans="1:19" ht="15.5" x14ac:dyDescent="0.35">
      <c r="A170" s="54" t="s">
        <v>103</v>
      </c>
      <c r="B170" s="54" t="s">
        <v>765</v>
      </c>
      <c r="C170" s="326" t="s">
        <v>769</v>
      </c>
      <c r="D170" s="324" t="s">
        <v>770</v>
      </c>
      <c r="E170" s="263"/>
      <c r="F170" s="413">
        <v>37.257995600000001</v>
      </c>
      <c r="G170" s="413">
        <v>46.572494500000005</v>
      </c>
      <c r="H170" s="413">
        <v>54.243258300000001</v>
      </c>
      <c r="I170" s="470" t="s">
        <v>12</v>
      </c>
      <c r="J170" s="470">
        <v>54.791170000000001</v>
      </c>
      <c r="K170" s="470">
        <v>57.530728500000002</v>
      </c>
      <c r="L170" s="470">
        <v>66.297315699999999</v>
      </c>
      <c r="M170" s="413">
        <v>87.665872000000007</v>
      </c>
      <c r="N170" s="470">
        <v>101.9115762</v>
      </c>
      <c r="O170" s="470">
        <v>103.0073996</v>
      </c>
      <c r="P170" s="470">
        <v>113.9656336</v>
      </c>
      <c r="Q170" s="470" t="s">
        <v>12</v>
      </c>
      <c r="R170" s="470">
        <v>126.01969099999999</v>
      </c>
      <c r="S170" s="470">
        <v>253.6831171</v>
      </c>
    </row>
    <row r="171" spans="1:19" ht="58" x14ac:dyDescent="0.35">
      <c r="A171" s="54" t="s">
        <v>103</v>
      </c>
      <c r="B171" s="54" t="s">
        <v>54</v>
      </c>
      <c r="C171" s="106" t="s">
        <v>71</v>
      </c>
      <c r="D171" s="324" t="s">
        <v>72</v>
      </c>
      <c r="E171" s="263"/>
      <c r="F171" s="413">
        <v>37.257995600000001</v>
      </c>
      <c r="G171" s="413">
        <v>46.572494500000005</v>
      </c>
      <c r="H171" s="413">
        <v>54.243258300000001</v>
      </c>
      <c r="I171" s="470" t="s">
        <v>12</v>
      </c>
      <c r="J171" s="470" t="s">
        <v>12</v>
      </c>
      <c r="K171" s="470" t="s">
        <v>12</v>
      </c>
      <c r="L171" s="470" t="s">
        <v>12</v>
      </c>
      <c r="M171" s="413">
        <v>87.665872000000007</v>
      </c>
      <c r="N171" s="470" t="s">
        <v>12</v>
      </c>
      <c r="O171" s="470">
        <v>103.0073996</v>
      </c>
      <c r="P171" s="470">
        <v>113.9656336</v>
      </c>
      <c r="Q171" s="470">
        <v>121.63639739999999</v>
      </c>
      <c r="R171" s="470">
        <v>126.01969099999999</v>
      </c>
      <c r="S171" s="470">
        <v>253.6831171</v>
      </c>
    </row>
    <row r="172" spans="1:19" ht="43.5" x14ac:dyDescent="0.35">
      <c r="A172" s="54" t="s">
        <v>103</v>
      </c>
      <c r="B172" s="54" t="s">
        <v>54</v>
      </c>
      <c r="C172" s="106" t="s">
        <v>73</v>
      </c>
      <c r="D172" s="324" t="s">
        <v>74</v>
      </c>
      <c r="E172" s="263"/>
      <c r="F172" s="413">
        <v>37.257995600000001</v>
      </c>
      <c r="G172" s="413">
        <v>46.572494500000005</v>
      </c>
      <c r="H172" s="413">
        <v>54.243258300000001</v>
      </c>
      <c r="I172" s="470" t="s">
        <v>12</v>
      </c>
      <c r="J172" s="470" t="s">
        <v>12</v>
      </c>
      <c r="K172" s="470" t="s">
        <v>12</v>
      </c>
      <c r="L172" s="470" t="s">
        <v>12</v>
      </c>
      <c r="M172" s="226" t="s">
        <v>12</v>
      </c>
      <c r="N172" s="470" t="s">
        <v>12</v>
      </c>
      <c r="O172" s="470">
        <v>103.0073996</v>
      </c>
      <c r="P172" s="470">
        <v>113.9656336</v>
      </c>
      <c r="Q172" s="470">
        <v>121.63639739999999</v>
      </c>
      <c r="R172" s="470">
        <v>126.01969099999999</v>
      </c>
      <c r="S172" s="470">
        <v>253.6831171</v>
      </c>
    </row>
    <row r="173" spans="1:19" ht="72.5" x14ac:dyDescent="0.35">
      <c r="A173" s="64" t="s">
        <v>103</v>
      </c>
      <c r="B173" s="54" t="s">
        <v>54</v>
      </c>
      <c r="C173" s="106" t="s">
        <v>842</v>
      </c>
      <c r="D173" s="324" t="s">
        <v>74</v>
      </c>
      <c r="E173" s="263"/>
      <c r="F173" s="413">
        <v>8.2799999999999994</v>
      </c>
      <c r="G173" s="413">
        <v>10.348888888888888</v>
      </c>
      <c r="H173" s="413">
        <v>12.053333333333335</v>
      </c>
      <c r="I173" s="470" t="s">
        <v>12</v>
      </c>
      <c r="J173" s="470" t="s">
        <v>12</v>
      </c>
      <c r="K173" s="470" t="s">
        <v>12</v>
      </c>
      <c r="L173" s="470" t="s">
        <v>12</v>
      </c>
      <c r="M173" s="226" t="s">
        <v>12</v>
      </c>
      <c r="N173" s="470" t="s">
        <v>12</v>
      </c>
      <c r="O173" s="470">
        <v>22.890533244444445</v>
      </c>
      <c r="P173" s="470">
        <v>25.325696355555557</v>
      </c>
      <c r="Q173" s="470">
        <v>27.030310533333335</v>
      </c>
      <c r="R173" s="470">
        <v>28.004375777777778</v>
      </c>
      <c r="S173" s="470">
        <v>56.374026022222225</v>
      </c>
    </row>
    <row r="174" spans="1:19" ht="130.5" x14ac:dyDescent="0.35">
      <c r="A174" s="59" t="s">
        <v>9</v>
      </c>
      <c r="B174" s="54" t="s">
        <v>20</v>
      </c>
      <c r="C174" s="106" t="s">
        <v>21</v>
      </c>
      <c r="D174" s="54">
        <v>90889</v>
      </c>
      <c r="E174" s="263"/>
      <c r="F174" s="76" t="s">
        <v>12</v>
      </c>
      <c r="G174" s="414">
        <v>43.537025499999999</v>
      </c>
      <c r="H174" s="414">
        <v>50.707829699999998</v>
      </c>
      <c r="I174" s="82" t="s">
        <v>12</v>
      </c>
      <c r="J174" s="82" t="s">
        <v>12</v>
      </c>
      <c r="K174" s="82" t="s">
        <v>12</v>
      </c>
      <c r="L174" s="82">
        <v>61.976236300000004</v>
      </c>
      <c r="M174" s="414">
        <v>81.952048000000005</v>
      </c>
      <c r="N174" s="82">
        <v>95.269255799999996</v>
      </c>
      <c r="O174" s="82">
        <v>96.293656400000003</v>
      </c>
      <c r="P174" s="82">
        <v>106.53766240000002</v>
      </c>
      <c r="Q174" s="82" t="s">
        <v>12</v>
      </c>
      <c r="R174" s="82">
        <v>117.80606900000001</v>
      </c>
      <c r="S174" s="462">
        <v>237.14873890000001</v>
      </c>
    </row>
    <row r="175" spans="1:19" ht="58" x14ac:dyDescent="0.35">
      <c r="A175" s="59" t="s">
        <v>9</v>
      </c>
      <c r="B175" s="54" t="s">
        <v>20</v>
      </c>
      <c r="C175" s="106" t="s">
        <v>24</v>
      </c>
      <c r="D175" s="54">
        <v>96160</v>
      </c>
      <c r="E175" s="263"/>
      <c r="F175" s="412">
        <v>34.829620399999996</v>
      </c>
      <c r="G175" s="414">
        <v>43.537025499999999</v>
      </c>
      <c r="H175" s="414">
        <v>50.707829699999998</v>
      </c>
      <c r="I175" s="82" t="s">
        <v>12</v>
      </c>
      <c r="J175" s="82" t="s">
        <v>12</v>
      </c>
      <c r="K175" s="82" t="s">
        <v>12</v>
      </c>
      <c r="L175" s="82">
        <v>61.976236300000004</v>
      </c>
      <c r="M175" s="414">
        <v>81.952048000000005</v>
      </c>
      <c r="N175" s="82">
        <v>95.269255799999996</v>
      </c>
      <c r="O175" s="82">
        <v>96.293656400000003</v>
      </c>
      <c r="P175" s="82">
        <v>106.53766240000002</v>
      </c>
      <c r="Q175" s="82" t="s">
        <v>12</v>
      </c>
      <c r="R175" s="82">
        <v>117.80606900000001</v>
      </c>
      <c r="S175" s="462">
        <v>237.14873890000001</v>
      </c>
    </row>
    <row r="176" spans="1:19" ht="145" x14ac:dyDescent="0.35">
      <c r="A176" s="59" t="s">
        <v>9</v>
      </c>
      <c r="B176" s="54" t="s">
        <v>20</v>
      </c>
      <c r="C176" s="106" t="s">
        <v>46</v>
      </c>
      <c r="D176" s="54">
        <v>99367</v>
      </c>
      <c r="E176" s="263">
        <v>2</v>
      </c>
      <c r="F176" s="76" t="s">
        <v>12</v>
      </c>
      <c r="G176" s="55" t="s">
        <v>12</v>
      </c>
      <c r="H176" s="55" t="s">
        <v>12</v>
      </c>
      <c r="I176" s="82" t="s">
        <v>12</v>
      </c>
      <c r="J176" s="82" t="s">
        <v>12</v>
      </c>
      <c r="K176" s="82" t="s">
        <v>12</v>
      </c>
      <c r="L176" s="82" t="s">
        <v>12</v>
      </c>
      <c r="M176" s="55" t="s">
        <v>12</v>
      </c>
      <c r="N176" s="82" t="s">
        <v>12</v>
      </c>
      <c r="O176" s="82" t="s">
        <v>12</v>
      </c>
      <c r="P176" s="82" t="s">
        <v>12</v>
      </c>
      <c r="Q176" s="82" t="s">
        <v>12</v>
      </c>
      <c r="R176" s="82" t="s">
        <v>12</v>
      </c>
      <c r="S176" s="462">
        <v>474.29747780000002</v>
      </c>
    </row>
    <row r="177" spans="1:19" ht="145" x14ac:dyDescent="0.35">
      <c r="A177" s="59" t="s">
        <v>9</v>
      </c>
      <c r="B177" s="54" t="s">
        <v>20</v>
      </c>
      <c r="C177" s="106" t="s">
        <v>47</v>
      </c>
      <c r="D177" s="54">
        <v>99368</v>
      </c>
      <c r="E177" s="263">
        <v>2</v>
      </c>
      <c r="F177" s="412">
        <v>69.66</v>
      </c>
      <c r="G177" s="55" t="s">
        <v>12</v>
      </c>
      <c r="H177" s="55" t="s">
        <v>12</v>
      </c>
      <c r="I177" s="82" t="s">
        <v>12</v>
      </c>
      <c r="J177" s="82" t="s">
        <v>12</v>
      </c>
      <c r="K177" s="82" t="s">
        <v>12</v>
      </c>
      <c r="L177" s="82">
        <v>123.95247259999999</v>
      </c>
      <c r="M177" s="55" t="s">
        <v>12</v>
      </c>
      <c r="N177" s="82">
        <v>190.53851159999999</v>
      </c>
      <c r="O177" s="82">
        <v>192.58731280000001</v>
      </c>
      <c r="P177" s="82">
        <v>213.0753248</v>
      </c>
      <c r="Q177" s="82">
        <v>227.41693319999999</v>
      </c>
      <c r="R177" s="82">
        <v>235.62</v>
      </c>
      <c r="S177" s="462" t="s">
        <v>12</v>
      </c>
    </row>
    <row r="178" spans="1:19" ht="101.5" x14ac:dyDescent="0.35">
      <c r="A178" s="59" t="s">
        <v>9</v>
      </c>
      <c r="B178" s="54" t="s">
        <v>20</v>
      </c>
      <c r="C178" s="106" t="s">
        <v>53</v>
      </c>
      <c r="D178" s="54">
        <v>99451</v>
      </c>
      <c r="E178" s="263"/>
      <c r="F178" s="76" t="s">
        <v>12</v>
      </c>
      <c r="G178" s="55" t="s">
        <v>12</v>
      </c>
      <c r="H178" s="55" t="s">
        <v>12</v>
      </c>
      <c r="I178" s="82" t="s">
        <v>12</v>
      </c>
      <c r="J178" s="82" t="s">
        <v>12</v>
      </c>
      <c r="K178" s="82" t="s">
        <v>12</v>
      </c>
      <c r="L178" s="82" t="s">
        <v>12</v>
      </c>
      <c r="M178" s="55" t="s">
        <v>12</v>
      </c>
      <c r="N178" s="82" t="s">
        <v>12</v>
      </c>
      <c r="O178" s="82" t="s">
        <v>12</v>
      </c>
      <c r="P178" s="82" t="s">
        <v>12</v>
      </c>
      <c r="Q178" s="82" t="s">
        <v>12</v>
      </c>
      <c r="R178" s="82" t="s">
        <v>12</v>
      </c>
      <c r="S178" s="462">
        <v>237.14873890000001</v>
      </c>
    </row>
    <row r="179" spans="1:19" ht="29" x14ac:dyDescent="0.35">
      <c r="A179" s="59" t="s">
        <v>9</v>
      </c>
      <c r="B179" s="54" t="s">
        <v>20</v>
      </c>
      <c r="C179" s="106" t="s">
        <v>83</v>
      </c>
      <c r="D179" s="54" t="s">
        <v>84</v>
      </c>
      <c r="E179" s="263"/>
      <c r="F179" s="76" t="s">
        <v>12</v>
      </c>
      <c r="G179" s="414">
        <v>43.537025499999999</v>
      </c>
      <c r="H179" s="414">
        <v>50.707829699999998</v>
      </c>
      <c r="I179" s="82" t="s">
        <v>12</v>
      </c>
      <c r="J179" s="82">
        <v>51.220030000000001</v>
      </c>
      <c r="K179" s="82">
        <v>53.781031500000005</v>
      </c>
      <c r="L179" s="82">
        <v>61.976236300000004</v>
      </c>
      <c r="M179" s="55" t="s">
        <v>12</v>
      </c>
      <c r="N179" s="82">
        <v>95.269255799999996</v>
      </c>
      <c r="O179" s="82">
        <v>96.293656400000003</v>
      </c>
      <c r="P179" s="82">
        <v>106.53766240000002</v>
      </c>
      <c r="Q179" s="82">
        <v>113.70846660000001</v>
      </c>
      <c r="R179" s="82">
        <v>117.80606900000001</v>
      </c>
      <c r="S179" s="462">
        <v>237.14873890000001</v>
      </c>
    </row>
    <row r="180" spans="1:19" ht="130.5" x14ac:dyDescent="0.35">
      <c r="A180" s="59" t="s">
        <v>101</v>
      </c>
      <c r="B180" s="54" t="s">
        <v>20</v>
      </c>
      <c r="C180" s="106" t="s">
        <v>21</v>
      </c>
      <c r="D180" s="54">
        <v>90889</v>
      </c>
      <c r="E180" s="263"/>
      <c r="F180" s="76" t="s">
        <v>12</v>
      </c>
      <c r="G180" s="414">
        <v>43.537025499999999</v>
      </c>
      <c r="H180" s="414">
        <v>50.707829699999998</v>
      </c>
      <c r="I180" s="82" t="s">
        <v>12</v>
      </c>
      <c r="J180" s="82" t="s">
        <v>12</v>
      </c>
      <c r="K180" s="82" t="s">
        <v>12</v>
      </c>
      <c r="L180" s="82">
        <v>61.976236300000004</v>
      </c>
      <c r="M180" s="414">
        <v>81.952048000000005</v>
      </c>
      <c r="N180" s="82">
        <v>95.269255799999996</v>
      </c>
      <c r="O180" s="82">
        <v>96.293656400000003</v>
      </c>
      <c r="P180" s="82">
        <v>106.53766240000002</v>
      </c>
      <c r="Q180" s="82" t="s">
        <v>12</v>
      </c>
      <c r="R180" s="82">
        <v>117.80606900000001</v>
      </c>
      <c r="S180" s="462">
        <v>237.14873890000001</v>
      </c>
    </row>
    <row r="181" spans="1:19" ht="58" x14ac:dyDescent="0.35">
      <c r="A181" s="59" t="s">
        <v>101</v>
      </c>
      <c r="B181" s="54" t="s">
        <v>20</v>
      </c>
      <c r="C181" s="106" t="s">
        <v>24</v>
      </c>
      <c r="D181" s="54">
        <v>96160</v>
      </c>
      <c r="E181" s="263"/>
      <c r="F181" s="418">
        <v>34.829620399999996</v>
      </c>
      <c r="G181" s="415">
        <v>43.537025499999999</v>
      </c>
      <c r="H181" s="415">
        <v>50.707829699999998</v>
      </c>
      <c r="I181" s="82" t="s">
        <v>12</v>
      </c>
      <c r="J181" s="82" t="s">
        <v>12</v>
      </c>
      <c r="K181" s="82" t="s">
        <v>12</v>
      </c>
      <c r="L181" s="463">
        <v>61.976236300000004</v>
      </c>
      <c r="M181" s="415">
        <v>81.952048000000005</v>
      </c>
      <c r="N181" s="463">
        <v>95.269255799999996</v>
      </c>
      <c r="O181" s="82">
        <v>96.293656400000003</v>
      </c>
      <c r="P181" s="463">
        <v>106.53766240000002</v>
      </c>
      <c r="Q181" s="82" t="s">
        <v>12</v>
      </c>
      <c r="R181" s="463">
        <v>117.80606900000001</v>
      </c>
      <c r="S181" s="462">
        <v>237.14873890000001</v>
      </c>
    </row>
    <row r="182" spans="1:19" ht="145" x14ac:dyDescent="0.35">
      <c r="A182" s="59" t="s">
        <v>101</v>
      </c>
      <c r="B182" s="54" t="s">
        <v>20</v>
      </c>
      <c r="C182" s="106" t="s">
        <v>46</v>
      </c>
      <c r="D182" s="54">
        <v>99367</v>
      </c>
      <c r="E182" s="263">
        <v>2</v>
      </c>
      <c r="F182" s="76" t="s">
        <v>12</v>
      </c>
      <c r="G182" s="55" t="s">
        <v>12</v>
      </c>
      <c r="H182" s="55" t="s">
        <v>12</v>
      </c>
      <c r="I182" s="82" t="s">
        <v>12</v>
      </c>
      <c r="J182" s="82" t="s">
        <v>12</v>
      </c>
      <c r="K182" s="82" t="s">
        <v>12</v>
      </c>
      <c r="L182" s="82" t="s">
        <v>12</v>
      </c>
      <c r="M182" s="55" t="s">
        <v>12</v>
      </c>
      <c r="N182" s="82" t="s">
        <v>12</v>
      </c>
      <c r="O182" s="82" t="s">
        <v>12</v>
      </c>
      <c r="P182" s="82" t="s">
        <v>12</v>
      </c>
      <c r="Q182" s="82" t="s">
        <v>12</v>
      </c>
      <c r="R182" s="82" t="s">
        <v>12</v>
      </c>
      <c r="S182" s="462">
        <v>474.29747780000002</v>
      </c>
    </row>
    <row r="183" spans="1:19" ht="145" x14ac:dyDescent="0.35">
      <c r="A183" s="59" t="s">
        <v>101</v>
      </c>
      <c r="B183" s="54" t="s">
        <v>20</v>
      </c>
      <c r="C183" s="106" t="s">
        <v>47</v>
      </c>
      <c r="D183" s="54">
        <v>99368</v>
      </c>
      <c r="E183" s="263">
        <v>2</v>
      </c>
      <c r="F183" s="418">
        <v>69.66</v>
      </c>
      <c r="G183" s="77" t="s">
        <v>12</v>
      </c>
      <c r="H183" s="77" t="s">
        <v>12</v>
      </c>
      <c r="I183" s="82" t="s">
        <v>12</v>
      </c>
      <c r="J183" s="82" t="s">
        <v>12</v>
      </c>
      <c r="K183" s="82" t="s">
        <v>12</v>
      </c>
      <c r="L183" s="463">
        <v>123.95247259999999</v>
      </c>
      <c r="M183" s="77" t="s">
        <v>12</v>
      </c>
      <c r="N183" s="463">
        <v>190.53851159999999</v>
      </c>
      <c r="O183" s="82">
        <v>192.58731280000001</v>
      </c>
      <c r="P183" s="463">
        <v>213.0753248</v>
      </c>
      <c r="Q183" s="82">
        <v>227.41693319999999</v>
      </c>
      <c r="R183" s="463">
        <v>235.62</v>
      </c>
      <c r="S183" s="462" t="s">
        <v>12</v>
      </c>
    </row>
    <row r="184" spans="1:19" ht="101.5" x14ac:dyDescent="0.35">
      <c r="A184" s="59" t="s">
        <v>101</v>
      </c>
      <c r="B184" s="54" t="s">
        <v>20</v>
      </c>
      <c r="C184" s="106" t="s">
        <v>53</v>
      </c>
      <c r="D184" s="54">
        <v>99451</v>
      </c>
      <c r="E184" s="263"/>
      <c r="F184" s="78" t="s">
        <v>12</v>
      </c>
      <c r="G184" s="77" t="s">
        <v>12</v>
      </c>
      <c r="H184" s="77" t="s">
        <v>12</v>
      </c>
      <c r="I184" s="82" t="s">
        <v>12</v>
      </c>
      <c r="J184" s="82" t="s">
        <v>12</v>
      </c>
      <c r="K184" s="82" t="s">
        <v>12</v>
      </c>
      <c r="L184" s="463" t="s">
        <v>12</v>
      </c>
      <c r="M184" s="77" t="s">
        <v>12</v>
      </c>
      <c r="N184" s="463" t="s">
        <v>12</v>
      </c>
      <c r="O184" s="82" t="s">
        <v>12</v>
      </c>
      <c r="P184" s="463" t="s">
        <v>12</v>
      </c>
      <c r="Q184" s="82" t="s">
        <v>12</v>
      </c>
      <c r="R184" s="463" t="s">
        <v>12</v>
      </c>
      <c r="S184" s="462">
        <v>237.14873890000001</v>
      </c>
    </row>
    <row r="185" spans="1:19" ht="29" x14ac:dyDescent="0.35">
      <c r="A185" s="59" t="s">
        <v>101</v>
      </c>
      <c r="B185" s="54" t="s">
        <v>20</v>
      </c>
      <c r="C185" s="106" t="s">
        <v>83</v>
      </c>
      <c r="D185" s="54" t="s">
        <v>84</v>
      </c>
      <c r="E185" s="263"/>
      <c r="F185" s="78" t="s">
        <v>12</v>
      </c>
      <c r="G185" s="415">
        <v>43.537025499999999</v>
      </c>
      <c r="H185" s="415">
        <v>50.707829699999998</v>
      </c>
      <c r="I185" s="82" t="s">
        <v>12</v>
      </c>
      <c r="J185" s="82">
        <v>51.220030000000001</v>
      </c>
      <c r="K185" s="82">
        <v>53.781031500000005</v>
      </c>
      <c r="L185" s="463">
        <v>61.976236300000004</v>
      </c>
      <c r="M185" s="77" t="s">
        <v>12</v>
      </c>
      <c r="N185" s="463">
        <v>95.269255799999996</v>
      </c>
      <c r="O185" s="82">
        <v>96.293656400000003</v>
      </c>
      <c r="P185" s="463">
        <v>106.53766240000002</v>
      </c>
      <c r="Q185" s="82">
        <v>113.70846660000001</v>
      </c>
      <c r="R185" s="463">
        <v>117.80606900000001</v>
      </c>
      <c r="S185" s="462">
        <v>237.14873890000001</v>
      </c>
    </row>
    <row r="186" spans="1:19" ht="130.5" x14ac:dyDescent="0.35">
      <c r="A186" s="59" t="s">
        <v>103</v>
      </c>
      <c r="B186" s="54" t="s">
        <v>20</v>
      </c>
      <c r="C186" s="106" t="s">
        <v>21</v>
      </c>
      <c r="D186" s="54">
        <v>90889</v>
      </c>
      <c r="E186" s="263"/>
      <c r="F186" s="76" t="s">
        <v>12</v>
      </c>
      <c r="G186" s="414">
        <v>46.572494500000005</v>
      </c>
      <c r="H186" s="414">
        <v>54.243258300000001</v>
      </c>
      <c r="I186" s="82" t="s">
        <v>12</v>
      </c>
      <c r="J186" s="82" t="s">
        <v>12</v>
      </c>
      <c r="K186" s="82" t="s">
        <v>12</v>
      </c>
      <c r="L186" s="82">
        <v>66.3</v>
      </c>
      <c r="M186" s="414">
        <v>87.665871999999993</v>
      </c>
      <c r="N186" s="82">
        <v>101.91</v>
      </c>
      <c r="O186" s="82">
        <v>103.0073996</v>
      </c>
      <c r="P186" s="82">
        <v>113.97</v>
      </c>
      <c r="Q186" s="82" t="s">
        <v>12</v>
      </c>
      <c r="R186" s="82">
        <v>126.02</v>
      </c>
      <c r="S186" s="462">
        <v>253.68</v>
      </c>
    </row>
    <row r="187" spans="1:19" ht="58" x14ac:dyDescent="0.35">
      <c r="A187" s="59" t="s">
        <v>103</v>
      </c>
      <c r="B187" s="54" t="s">
        <v>20</v>
      </c>
      <c r="C187" s="106" t="s">
        <v>24</v>
      </c>
      <c r="D187" s="54">
        <v>96160</v>
      </c>
      <c r="E187" s="263"/>
      <c r="F187" s="418">
        <v>37.257995600000001</v>
      </c>
      <c r="G187" s="415">
        <v>46.572494500000005</v>
      </c>
      <c r="H187" s="415">
        <v>54.243258300000001</v>
      </c>
      <c r="I187" s="82" t="s">
        <v>12</v>
      </c>
      <c r="J187" s="82" t="s">
        <v>12</v>
      </c>
      <c r="K187" s="82" t="s">
        <v>12</v>
      </c>
      <c r="L187" s="463">
        <v>66.3</v>
      </c>
      <c r="M187" s="415">
        <v>87.665872000000007</v>
      </c>
      <c r="N187" s="463">
        <v>101.91</v>
      </c>
      <c r="O187" s="82">
        <v>103.01</v>
      </c>
      <c r="P187" s="463">
        <v>113.97</v>
      </c>
      <c r="Q187" s="82" t="s">
        <v>12</v>
      </c>
      <c r="R187" s="463">
        <v>126.02</v>
      </c>
      <c r="S187" s="462">
        <v>253.68</v>
      </c>
    </row>
    <row r="188" spans="1:19" ht="145" x14ac:dyDescent="0.35">
      <c r="A188" s="59" t="s">
        <v>103</v>
      </c>
      <c r="B188" s="54" t="s">
        <v>20</v>
      </c>
      <c r="C188" s="106" t="s">
        <v>46</v>
      </c>
      <c r="D188" s="54">
        <v>99367</v>
      </c>
      <c r="E188" s="263">
        <v>2</v>
      </c>
      <c r="F188" s="76" t="s">
        <v>12</v>
      </c>
      <c r="G188" s="55" t="s">
        <v>12</v>
      </c>
      <c r="H188" s="55" t="s">
        <v>12</v>
      </c>
      <c r="I188" s="82" t="s">
        <v>12</v>
      </c>
      <c r="J188" s="82" t="s">
        <v>12</v>
      </c>
      <c r="K188" s="82" t="s">
        <v>12</v>
      </c>
      <c r="L188" s="82" t="s">
        <v>12</v>
      </c>
      <c r="M188" s="55" t="s">
        <v>12</v>
      </c>
      <c r="N188" s="82" t="s">
        <v>12</v>
      </c>
      <c r="O188" s="82" t="s">
        <v>12</v>
      </c>
      <c r="P188" s="82" t="s">
        <v>12</v>
      </c>
      <c r="Q188" s="82" t="s">
        <v>12</v>
      </c>
      <c r="R188" s="82" t="s">
        <v>12</v>
      </c>
      <c r="S188" s="462">
        <v>507.36623420000001</v>
      </c>
    </row>
    <row r="189" spans="1:19" ht="145" x14ac:dyDescent="0.35">
      <c r="A189" s="59" t="s">
        <v>103</v>
      </c>
      <c r="B189" s="54" t="s">
        <v>20</v>
      </c>
      <c r="C189" s="106" t="s">
        <v>47</v>
      </c>
      <c r="D189" s="54">
        <v>99368</v>
      </c>
      <c r="E189" s="263">
        <v>2</v>
      </c>
      <c r="F189" s="418">
        <v>74.52</v>
      </c>
      <c r="G189" s="77" t="s">
        <v>12</v>
      </c>
      <c r="H189" s="77" t="s">
        <v>12</v>
      </c>
      <c r="I189" s="82" t="s">
        <v>12</v>
      </c>
      <c r="J189" s="82" t="s">
        <v>12</v>
      </c>
      <c r="K189" s="82" t="s">
        <v>12</v>
      </c>
      <c r="L189" s="463">
        <v>132.6</v>
      </c>
      <c r="M189" s="77" t="s">
        <v>12</v>
      </c>
      <c r="N189" s="463">
        <v>203.82</v>
      </c>
      <c r="O189" s="82">
        <v>206.02</v>
      </c>
      <c r="P189" s="463">
        <v>227.94</v>
      </c>
      <c r="Q189" s="82">
        <v>243.28</v>
      </c>
      <c r="R189" s="463">
        <v>252.04</v>
      </c>
      <c r="S189" s="462" t="s">
        <v>12</v>
      </c>
    </row>
    <row r="190" spans="1:19" ht="101.5" x14ac:dyDescent="0.35">
      <c r="A190" s="59" t="s">
        <v>103</v>
      </c>
      <c r="B190" s="54" t="s">
        <v>20</v>
      </c>
      <c r="C190" s="106" t="s">
        <v>53</v>
      </c>
      <c r="D190" s="54">
        <v>99451</v>
      </c>
      <c r="E190" s="263"/>
      <c r="F190" s="78" t="s">
        <v>12</v>
      </c>
      <c r="G190" s="77" t="s">
        <v>12</v>
      </c>
      <c r="H190" s="77" t="s">
        <v>12</v>
      </c>
      <c r="I190" s="82" t="s">
        <v>12</v>
      </c>
      <c r="J190" s="82" t="s">
        <v>12</v>
      </c>
      <c r="K190" s="82" t="s">
        <v>12</v>
      </c>
      <c r="L190" s="463" t="s">
        <v>12</v>
      </c>
      <c r="M190" s="77" t="s">
        <v>12</v>
      </c>
      <c r="N190" s="463" t="s">
        <v>12</v>
      </c>
      <c r="O190" s="82" t="s">
        <v>12</v>
      </c>
      <c r="P190" s="463" t="s">
        <v>12</v>
      </c>
      <c r="Q190" s="82" t="s">
        <v>12</v>
      </c>
      <c r="R190" s="463" t="s">
        <v>12</v>
      </c>
      <c r="S190" s="462">
        <v>253.6831171</v>
      </c>
    </row>
    <row r="191" spans="1:19" ht="29" x14ac:dyDescent="0.35">
      <c r="A191" s="59" t="s">
        <v>103</v>
      </c>
      <c r="B191" s="54" t="s">
        <v>20</v>
      </c>
      <c r="C191" s="106" t="s">
        <v>83</v>
      </c>
      <c r="D191" s="54" t="s">
        <v>84</v>
      </c>
      <c r="E191" s="263"/>
      <c r="F191" s="76" t="s">
        <v>12</v>
      </c>
      <c r="G191" s="414">
        <v>46.572494500000005</v>
      </c>
      <c r="H191" s="414">
        <v>54.243258300000001</v>
      </c>
      <c r="I191" s="82" t="s">
        <v>12</v>
      </c>
      <c r="J191" s="82">
        <v>54.791170000000001</v>
      </c>
      <c r="K191" s="82">
        <v>57.530728500000002</v>
      </c>
      <c r="L191" s="82">
        <v>66.297315699999999</v>
      </c>
      <c r="M191" s="55" t="s">
        <v>12</v>
      </c>
      <c r="N191" s="82">
        <v>101.9115762</v>
      </c>
      <c r="O191" s="82">
        <v>103.0073996</v>
      </c>
      <c r="P191" s="82">
        <v>113.9656336</v>
      </c>
      <c r="Q191" s="82">
        <v>121.63639739999999</v>
      </c>
      <c r="R191" s="82">
        <v>126.01969099999999</v>
      </c>
      <c r="S191" s="462">
        <v>253.6831171</v>
      </c>
    </row>
    <row r="192" spans="1:19" ht="43.5" x14ac:dyDescent="0.35">
      <c r="A192" s="59" t="s">
        <v>9</v>
      </c>
      <c r="B192" s="54" t="s">
        <v>20</v>
      </c>
      <c r="C192" s="106" t="s">
        <v>48</v>
      </c>
      <c r="D192" s="54" t="s">
        <v>49</v>
      </c>
      <c r="E192" s="263"/>
      <c r="F192" s="418">
        <v>34.829620399999996</v>
      </c>
      <c r="G192" s="415">
        <v>43.537025499999999</v>
      </c>
      <c r="H192" s="415">
        <v>50.707829699999998</v>
      </c>
      <c r="I192" s="82" t="s">
        <v>12</v>
      </c>
      <c r="J192" s="82">
        <v>51.220030000000001</v>
      </c>
      <c r="K192" s="82">
        <v>53.781031500000005</v>
      </c>
      <c r="L192" s="463">
        <v>61.976236300000004</v>
      </c>
      <c r="M192" s="415">
        <v>81.952048000000005</v>
      </c>
      <c r="N192" s="463">
        <v>95.269255799999996</v>
      </c>
      <c r="O192" s="82">
        <v>96.293656400000003</v>
      </c>
      <c r="P192" s="463">
        <v>106.53766240000002</v>
      </c>
      <c r="Q192" s="82">
        <v>113.70846660000001</v>
      </c>
      <c r="R192" s="463">
        <v>117.80606900000001</v>
      </c>
      <c r="S192" s="462">
        <v>237.14873890000001</v>
      </c>
    </row>
    <row r="193" spans="1:19" ht="43.5" x14ac:dyDescent="0.35">
      <c r="A193" s="59" t="s">
        <v>101</v>
      </c>
      <c r="B193" s="54" t="s">
        <v>20</v>
      </c>
      <c r="C193" s="106" t="s">
        <v>48</v>
      </c>
      <c r="D193" s="54" t="s">
        <v>49</v>
      </c>
      <c r="E193" s="263"/>
      <c r="F193" s="418">
        <v>34.829620399999996</v>
      </c>
      <c r="G193" s="415">
        <v>43.537025499999999</v>
      </c>
      <c r="H193" s="415">
        <v>50.707829699999998</v>
      </c>
      <c r="I193" s="82" t="s">
        <v>12</v>
      </c>
      <c r="J193" s="82">
        <v>51.220030000000001</v>
      </c>
      <c r="K193" s="82">
        <v>53.781031500000005</v>
      </c>
      <c r="L193" s="463">
        <v>61.976236300000004</v>
      </c>
      <c r="M193" s="415">
        <v>81.952048000000005</v>
      </c>
      <c r="N193" s="463">
        <v>95.269255799999996</v>
      </c>
      <c r="O193" s="82">
        <v>96.293656400000003</v>
      </c>
      <c r="P193" s="463">
        <v>106.53766240000002</v>
      </c>
      <c r="Q193" s="82">
        <v>113.70846660000001</v>
      </c>
      <c r="R193" s="463">
        <v>117.80606900000001</v>
      </c>
      <c r="S193" s="462">
        <v>237.14873890000001</v>
      </c>
    </row>
    <row r="194" spans="1:19" ht="43.5" x14ac:dyDescent="0.35">
      <c r="A194" s="63" t="s">
        <v>103</v>
      </c>
      <c r="B194" s="64" t="s">
        <v>20</v>
      </c>
      <c r="C194" s="325" t="s">
        <v>48</v>
      </c>
      <c r="D194" s="64" t="s">
        <v>49</v>
      </c>
      <c r="E194" s="264"/>
      <c r="F194" s="418">
        <v>37.257995600000001</v>
      </c>
      <c r="G194" s="415">
        <v>46.572494500000005</v>
      </c>
      <c r="H194" s="415">
        <v>54.243258300000001</v>
      </c>
      <c r="I194" s="463" t="s">
        <v>12</v>
      </c>
      <c r="J194" s="463">
        <v>54.791170000000001</v>
      </c>
      <c r="K194" s="463">
        <v>57.530728500000002</v>
      </c>
      <c r="L194" s="463">
        <v>66.297315699999999</v>
      </c>
      <c r="M194" s="415">
        <v>87.665872000000007</v>
      </c>
      <c r="N194" s="463">
        <v>101.9115762</v>
      </c>
      <c r="O194" s="463">
        <v>103.0073996</v>
      </c>
      <c r="P194" s="463">
        <v>113.9656336</v>
      </c>
      <c r="Q194" s="463">
        <v>121.63639739999999</v>
      </c>
      <c r="R194" s="463">
        <v>126.01969099999999</v>
      </c>
      <c r="S194" s="465">
        <v>253.6831171</v>
      </c>
    </row>
    <row r="195" spans="1:19" ht="58" x14ac:dyDescent="0.35">
      <c r="A195" s="59" t="s">
        <v>97</v>
      </c>
      <c r="B195" s="54" t="s">
        <v>98</v>
      </c>
      <c r="C195" s="106" t="s">
        <v>99</v>
      </c>
      <c r="D195" s="54" t="s">
        <v>100</v>
      </c>
      <c r="E195" s="263"/>
      <c r="F195" s="78" t="s">
        <v>12</v>
      </c>
      <c r="G195" s="415">
        <v>43.537025499999999</v>
      </c>
      <c r="H195" s="415">
        <v>50.707829699999998</v>
      </c>
      <c r="I195" s="82" t="s">
        <v>12</v>
      </c>
      <c r="J195" s="82">
        <v>51.220030000000001</v>
      </c>
      <c r="K195" s="82">
        <v>53.781031500000005</v>
      </c>
      <c r="L195" s="463">
        <v>61.976236300000004</v>
      </c>
      <c r="M195" s="415">
        <v>81.952048000000005</v>
      </c>
      <c r="N195" s="463">
        <v>95.269255799999996</v>
      </c>
      <c r="O195" s="82">
        <v>96.293656400000003</v>
      </c>
      <c r="P195" s="463">
        <v>106.53766240000002</v>
      </c>
      <c r="Q195" s="82" t="s">
        <v>12</v>
      </c>
      <c r="R195" s="463">
        <v>117.80606900000001</v>
      </c>
      <c r="S195" s="462">
        <v>237.14873890000001</v>
      </c>
    </row>
    <row r="196" spans="1:19" ht="43.5" x14ac:dyDescent="0.35">
      <c r="A196" s="59" t="s">
        <v>97</v>
      </c>
      <c r="B196" s="54" t="s">
        <v>98</v>
      </c>
      <c r="C196" s="387" t="s">
        <v>831</v>
      </c>
      <c r="D196" s="384" t="s">
        <v>832</v>
      </c>
      <c r="E196" s="263"/>
      <c r="F196" s="412">
        <v>34.829620399999996</v>
      </c>
      <c r="G196" s="414">
        <v>43.537025499999999</v>
      </c>
      <c r="H196" s="414">
        <v>50.707829699999998</v>
      </c>
      <c r="I196" s="82" t="s">
        <v>12</v>
      </c>
      <c r="J196" s="82">
        <v>51.220030000000001</v>
      </c>
      <c r="K196" s="82">
        <v>53.781031500000005</v>
      </c>
      <c r="L196" s="82">
        <v>61.976236300000004</v>
      </c>
      <c r="M196" s="414">
        <v>81.952048000000005</v>
      </c>
      <c r="N196" s="82">
        <v>95.269255799999996</v>
      </c>
      <c r="O196" s="82">
        <v>96.293656400000003</v>
      </c>
      <c r="P196" s="82">
        <v>106.53766240000002</v>
      </c>
      <c r="Q196" s="82">
        <v>113.70846660000001</v>
      </c>
      <c r="R196" s="82">
        <v>117.80606900000001</v>
      </c>
      <c r="S196" s="462">
        <v>237.14873890000001</v>
      </c>
    </row>
    <row r="197" spans="1:19" ht="72.5" x14ac:dyDescent="0.35">
      <c r="A197" s="59" t="s">
        <v>97</v>
      </c>
      <c r="B197" s="54" t="s">
        <v>98</v>
      </c>
      <c r="C197" s="387" t="s">
        <v>844</v>
      </c>
      <c r="D197" s="384" t="s">
        <v>832</v>
      </c>
      <c r="E197" s="263">
        <v>4.5</v>
      </c>
      <c r="F197" s="412">
        <v>7.7399999999999993</v>
      </c>
      <c r="G197" s="414">
        <v>9.6755555555555546</v>
      </c>
      <c r="H197" s="414">
        <v>11.268888888888888</v>
      </c>
      <c r="I197" s="82" t="s">
        <v>12</v>
      </c>
      <c r="J197" s="82">
        <v>11.382228888888889</v>
      </c>
      <c r="K197" s="82">
        <v>11.951340333333333</v>
      </c>
      <c r="L197" s="82">
        <v>13.772496955555555</v>
      </c>
      <c r="M197" s="414">
        <v>18.211111111111112</v>
      </c>
      <c r="N197" s="82">
        <v>21.170945733333333</v>
      </c>
      <c r="O197" s="82">
        <v>21.398590311111111</v>
      </c>
      <c r="P197" s="82">
        <v>23.675036088888888</v>
      </c>
      <c r="Q197" s="82">
        <v>25.268548133333333</v>
      </c>
      <c r="R197" s="82">
        <v>26.179126444444442</v>
      </c>
      <c r="S197" s="462">
        <v>52.699719755555556</v>
      </c>
    </row>
    <row r="198" spans="1:19" ht="58" x14ac:dyDescent="0.35">
      <c r="A198" s="59" t="s">
        <v>102</v>
      </c>
      <c r="B198" s="54" t="s">
        <v>98</v>
      </c>
      <c r="C198" s="106" t="s">
        <v>99</v>
      </c>
      <c r="D198" s="54" t="s">
        <v>100</v>
      </c>
      <c r="E198" s="263"/>
      <c r="F198" s="78" t="s">
        <v>12</v>
      </c>
      <c r="G198" s="415">
        <v>43.537025499999999</v>
      </c>
      <c r="H198" s="415">
        <v>50.707829699999998</v>
      </c>
      <c r="I198" s="82" t="s">
        <v>12</v>
      </c>
      <c r="J198" s="82">
        <v>51.220030000000001</v>
      </c>
      <c r="K198" s="82">
        <v>53.781031500000005</v>
      </c>
      <c r="L198" s="463">
        <v>61.976236300000004</v>
      </c>
      <c r="M198" s="415">
        <v>81.952048000000005</v>
      </c>
      <c r="N198" s="463">
        <v>95.269255799999996</v>
      </c>
      <c r="O198" s="82">
        <v>96.293656400000003</v>
      </c>
      <c r="P198" s="463">
        <v>106.53766240000002</v>
      </c>
      <c r="Q198" s="82" t="s">
        <v>12</v>
      </c>
      <c r="R198" s="463">
        <v>117.80606900000001</v>
      </c>
      <c r="S198" s="462">
        <v>237.14873890000001</v>
      </c>
    </row>
    <row r="199" spans="1:19" ht="43.5" x14ac:dyDescent="0.35">
      <c r="A199" s="59" t="s">
        <v>102</v>
      </c>
      <c r="B199" s="54" t="s">
        <v>98</v>
      </c>
      <c r="C199" s="387" t="s">
        <v>831</v>
      </c>
      <c r="D199" s="384" t="s">
        <v>832</v>
      </c>
      <c r="E199" s="263"/>
      <c r="F199" s="418">
        <v>34.829620399999996</v>
      </c>
      <c r="G199" s="415">
        <v>43.537025499999999</v>
      </c>
      <c r="H199" s="415">
        <v>50.707829699999998</v>
      </c>
      <c r="I199" s="82" t="s">
        <v>12</v>
      </c>
      <c r="J199" s="82">
        <v>51.220030000000001</v>
      </c>
      <c r="K199" s="82">
        <v>53.781031500000005</v>
      </c>
      <c r="L199" s="463">
        <v>61.976236300000004</v>
      </c>
      <c r="M199" s="415">
        <v>81.952048000000005</v>
      </c>
      <c r="N199" s="463">
        <v>95.269255799999996</v>
      </c>
      <c r="O199" s="82">
        <v>96.293656400000003</v>
      </c>
      <c r="P199" s="463">
        <v>106.53766240000002</v>
      </c>
      <c r="Q199" s="82">
        <v>113.70846660000001</v>
      </c>
      <c r="R199" s="463">
        <v>117.80606900000001</v>
      </c>
      <c r="S199" s="462">
        <v>237.14873890000001</v>
      </c>
    </row>
    <row r="200" spans="1:19" ht="72.5" x14ac:dyDescent="0.35">
      <c r="A200" s="59" t="s">
        <v>102</v>
      </c>
      <c r="B200" s="54" t="s">
        <v>98</v>
      </c>
      <c r="C200" s="387" t="s">
        <v>844</v>
      </c>
      <c r="D200" s="384" t="s">
        <v>832</v>
      </c>
      <c r="E200" s="263">
        <v>4.5</v>
      </c>
      <c r="F200" s="418">
        <v>7.7399999999999993</v>
      </c>
      <c r="G200" s="415">
        <v>9.6755555555555546</v>
      </c>
      <c r="H200" s="415">
        <v>11.268888888888888</v>
      </c>
      <c r="I200" s="82" t="s">
        <v>12</v>
      </c>
      <c r="J200" s="82">
        <v>11.382228888888889</v>
      </c>
      <c r="K200" s="82">
        <v>11.951340333333333</v>
      </c>
      <c r="L200" s="463">
        <v>13.772496955555555</v>
      </c>
      <c r="M200" s="415">
        <v>18.211111111111112</v>
      </c>
      <c r="N200" s="463">
        <v>21.170945733333333</v>
      </c>
      <c r="O200" s="82">
        <v>21.398590311111111</v>
      </c>
      <c r="P200" s="463">
        <v>23.675036088888888</v>
      </c>
      <c r="Q200" s="82">
        <v>25.268548133333333</v>
      </c>
      <c r="R200" s="463">
        <v>26.179126444444442</v>
      </c>
      <c r="S200" s="462">
        <v>52.699719755555556</v>
      </c>
    </row>
    <row r="201" spans="1:19" ht="58" x14ac:dyDescent="0.35">
      <c r="A201" s="59" t="s">
        <v>104</v>
      </c>
      <c r="B201" s="54" t="s">
        <v>98</v>
      </c>
      <c r="C201" s="106" t="s">
        <v>99</v>
      </c>
      <c r="D201" s="54" t="s">
        <v>100</v>
      </c>
      <c r="E201" s="263"/>
      <c r="F201" s="76" t="s">
        <v>12</v>
      </c>
      <c r="G201" s="414">
        <v>46.572494500000005</v>
      </c>
      <c r="H201" s="414">
        <v>54.243258300000001</v>
      </c>
      <c r="I201" s="82" t="s">
        <v>12</v>
      </c>
      <c r="J201" s="82">
        <v>54.791170000000001</v>
      </c>
      <c r="K201" s="82">
        <v>57.530728500000002</v>
      </c>
      <c r="L201" s="82">
        <v>66.297315699999999</v>
      </c>
      <c r="M201" s="414">
        <v>87.665872000000007</v>
      </c>
      <c r="N201" s="82">
        <v>101.9115762</v>
      </c>
      <c r="O201" s="82">
        <v>103.0073996</v>
      </c>
      <c r="P201" s="82">
        <v>113.9656336</v>
      </c>
      <c r="Q201" s="82" t="s">
        <v>12</v>
      </c>
      <c r="R201" s="82">
        <v>126.01969099999999</v>
      </c>
      <c r="S201" s="462">
        <v>253.6831171</v>
      </c>
    </row>
    <row r="202" spans="1:19" ht="43.5" x14ac:dyDescent="0.35">
      <c r="A202" s="59" t="s">
        <v>104</v>
      </c>
      <c r="B202" s="54" t="s">
        <v>98</v>
      </c>
      <c r="C202" s="387" t="s">
        <v>843</v>
      </c>
      <c r="D202" s="384" t="s">
        <v>832</v>
      </c>
      <c r="E202" s="263"/>
      <c r="F202" s="412">
        <v>37.257995600000001</v>
      </c>
      <c r="G202" s="414">
        <v>46.572494500000005</v>
      </c>
      <c r="H202" s="414">
        <v>54.243258300000001</v>
      </c>
      <c r="I202" s="82" t="s">
        <v>12</v>
      </c>
      <c r="J202" s="82">
        <v>54.791170000000001</v>
      </c>
      <c r="K202" s="82">
        <v>57.530728500000002</v>
      </c>
      <c r="L202" s="82">
        <v>66.297315699999999</v>
      </c>
      <c r="M202" s="414">
        <v>87.665872000000007</v>
      </c>
      <c r="N202" s="82">
        <v>101.9115762</v>
      </c>
      <c r="O202" s="82">
        <v>103.0073996</v>
      </c>
      <c r="P202" s="82">
        <v>113.9656336</v>
      </c>
      <c r="Q202" s="82">
        <v>121.63639739999999</v>
      </c>
      <c r="R202" s="82">
        <v>126.01969099999999</v>
      </c>
      <c r="S202" s="462">
        <v>253.6831171</v>
      </c>
    </row>
    <row r="203" spans="1:19" ht="72.5" x14ac:dyDescent="0.35">
      <c r="A203" s="63" t="s">
        <v>104</v>
      </c>
      <c r="B203" s="64" t="s">
        <v>98</v>
      </c>
      <c r="C203" s="388" t="s">
        <v>844</v>
      </c>
      <c r="D203" s="386" t="s">
        <v>832</v>
      </c>
      <c r="E203" s="264">
        <v>4.5</v>
      </c>
      <c r="F203" s="418">
        <v>8.2799999999999994</v>
      </c>
      <c r="G203" s="415">
        <v>10.348888888888888</v>
      </c>
      <c r="H203" s="415">
        <v>12.053333333333335</v>
      </c>
      <c r="I203" s="463" t="s">
        <v>12</v>
      </c>
      <c r="J203" s="463">
        <v>12.175815555555555</v>
      </c>
      <c r="K203" s="463">
        <v>12.784606333333334</v>
      </c>
      <c r="L203" s="463">
        <v>14.732736822222222</v>
      </c>
      <c r="M203" s="415">
        <v>19.482222222222223</v>
      </c>
      <c r="N203" s="463">
        <v>22.647016933333333</v>
      </c>
      <c r="O203" s="463">
        <v>22.890533244444445</v>
      </c>
      <c r="P203" s="463">
        <v>25.325696355555557</v>
      </c>
      <c r="Q203" s="463">
        <v>27.030310533333335</v>
      </c>
      <c r="R203" s="463">
        <v>28.004375777777778</v>
      </c>
      <c r="S203" s="465">
        <v>56.374026022222225</v>
      </c>
    </row>
  </sheetData>
  <sheetProtection algorithmName="SHA-512" hashValue="GocmaQREJ56iB7R+Y5I9JghTkqDB21aWwZPbTziZwjHROdeG1+8yrY5ZFr31nR10o0DPC6jEGYM+6arPPRq/5A==" saltValue="pMgcmLNINxnXd7ZnsBsGXQ==" spinCount="100000" sheet="1" sort="0" autoFilter="0"/>
  <mergeCells count="1">
    <mergeCell ref="A1:S1"/>
  </mergeCells>
  <phoneticPr fontId="11" type="noConversion"/>
  <pageMargins left="0.25" right="0.25" top="0.75" bottom="0.75" header="0.3" footer="0.3"/>
  <pageSetup scale="57" fitToHeight="0" orientation="landscape" r:id="rId1"/>
  <colBreaks count="1" manualBreakCount="1">
    <brk id="19" max="183" man="1"/>
  </colBreaks>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31D8C-BE75-4C07-A107-CFDA4674782C}">
  <sheetPr>
    <pageSetUpPr fitToPage="1"/>
  </sheetPr>
  <dimension ref="A1:J44"/>
  <sheetViews>
    <sheetView topLeftCell="A4" zoomScaleNormal="100" workbookViewId="0">
      <selection activeCell="B36" sqref="B36"/>
    </sheetView>
  </sheetViews>
  <sheetFormatPr defaultColWidth="33.26953125" defaultRowHeight="14.5" x14ac:dyDescent="0.35"/>
  <cols>
    <col min="1" max="1" width="10.453125" style="3" customWidth="1"/>
    <col min="2" max="2" width="81.26953125" bestFit="1" customWidth="1"/>
    <col min="3" max="3" width="110.1796875" bestFit="1" customWidth="1"/>
    <col min="4" max="4" width="33.81640625" bestFit="1" customWidth="1"/>
  </cols>
  <sheetData>
    <row r="1" spans="1:10" ht="28.5" x14ac:dyDescent="0.65">
      <c r="A1" s="700" t="s">
        <v>603</v>
      </c>
      <c r="B1" s="700"/>
      <c r="C1" s="700"/>
      <c r="D1" s="700"/>
    </row>
    <row r="2" spans="1:10" ht="15" customHeight="1" x14ac:dyDescent="0.35">
      <c r="A2" s="50" t="s">
        <v>604</v>
      </c>
      <c r="B2" s="51" t="s">
        <v>605</v>
      </c>
      <c r="C2" s="51" t="s">
        <v>606</v>
      </c>
      <c r="D2" s="52" t="s">
        <v>607</v>
      </c>
      <c r="E2" s="16"/>
      <c r="F2" s="16"/>
      <c r="G2" s="16"/>
      <c r="H2" s="16"/>
      <c r="I2" s="16"/>
      <c r="J2" s="17"/>
    </row>
    <row r="3" spans="1:10" ht="131.15" customHeight="1" x14ac:dyDescent="0.35">
      <c r="A3" s="38">
        <v>27</v>
      </c>
      <c r="B3" s="18" t="s">
        <v>608</v>
      </c>
      <c r="C3" s="122" t="s">
        <v>1100</v>
      </c>
      <c r="D3" s="117" t="s">
        <v>609</v>
      </c>
      <c r="E3" s="120"/>
      <c r="F3" s="120"/>
      <c r="G3" s="120"/>
      <c r="H3" s="120"/>
      <c r="I3" s="120"/>
      <c r="J3" s="121"/>
    </row>
    <row r="4" spans="1:10" ht="174" x14ac:dyDescent="0.35">
      <c r="A4" s="38">
        <v>59</v>
      </c>
      <c r="B4" s="122" t="s">
        <v>610</v>
      </c>
      <c r="C4" s="122" t="s">
        <v>1099</v>
      </c>
      <c r="D4" s="8" t="s">
        <v>611</v>
      </c>
      <c r="E4" s="16"/>
      <c r="F4" s="16"/>
      <c r="G4" s="16"/>
      <c r="H4" s="16"/>
      <c r="I4" s="16"/>
      <c r="J4" s="17"/>
    </row>
    <row r="5" spans="1:10" ht="145.5" customHeight="1" x14ac:dyDescent="0.35">
      <c r="A5" s="38">
        <v>93</v>
      </c>
      <c r="B5" s="122" t="s">
        <v>612</v>
      </c>
      <c r="C5" s="122" t="s">
        <v>613</v>
      </c>
      <c r="D5" s="117" t="s">
        <v>614</v>
      </c>
      <c r="E5" s="12"/>
      <c r="F5" s="12"/>
      <c r="G5" s="12"/>
      <c r="H5" s="12"/>
      <c r="I5" s="12"/>
      <c r="J5" s="13"/>
    </row>
    <row r="6" spans="1:10" ht="145.5" customHeight="1" x14ac:dyDescent="0.35">
      <c r="A6" s="38">
        <v>95</v>
      </c>
      <c r="B6" s="18" t="s">
        <v>615</v>
      </c>
      <c r="C6" s="18" t="s">
        <v>1098</v>
      </c>
      <c r="D6" s="8" t="s">
        <v>616</v>
      </c>
      <c r="E6" s="118"/>
      <c r="F6" s="118"/>
      <c r="G6" s="118"/>
      <c r="H6" s="118"/>
      <c r="I6" s="118"/>
      <c r="J6" s="119"/>
    </row>
    <row r="7" spans="1:10" ht="58" x14ac:dyDescent="0.35">
      <c r="A7" s="123" t="s">
        <v>617</v>
      </c>
      <c r="B7" s="122" t="s">
        <v>618</v>
      </c>
      <c r="C7" s="122" t="s">
        <v>1096</v>
      </c>
      <c r="D7" s="8"/>
      <c r="E7" s="9"/>
      <c r="F7" s="9"/>
      <c r="G7" s="9"/>
      <c r="H7" s="9"/>
      <c r="I7" s="9"/>
      <c r="J7" s="10"/>
    </row>
    <row r="8" spans="1:10" ht="29" x14ac:dyDescent="0.35">
      <c r="A8" s="123" t="s">
        <v>619</v>
      </c>
      <c r="B8" s="122" t="s">
        <v>620</v>
      </c>
      <c r="C8" s="122" t="s">
        <v>1097</v>
      </c>
      <c r="D8" s="117" t="s">
        <v>621</v>
      </c>
      <c r="E8" s="16"/>
      <c r="F8" s="16"/>
      <c r="G8" s="16"/>
      <c r="H8" s="16"/>
      <c r="I8" s="16"/>
      <c r="J8" s="17"/>
    </row>
    <row r="9" spans="1:10" x14ac:dyDescent="0.35">
      <c r="A9" s="123" t="s">
        <v>622</v>
      </c>
      <c r="B9" s="122" t="s">
        <v>623</v>
      </c>
      <c r="C9" s="122" t="s">
        <v>826</v>
      </c>
      <c r="D9" s="39" t="s">
        <v>790</v>
      </c>
      <c r="E9" s="9"/>
      <c r="F9" s="9"/>
      <c r="G9" s="9"/>
      <c r="H9" s="9"/>
      <c r="I9" s="9"/>
      <c r="J9" s="10"/>
    </row>
    <row r="10" spans="1:10" x14ac:dyDescent="0.35">
      <c r="A10" s="123" t="s">
        <v>624</v>
      </c>
      <c r="B10" s="122" t="s">
        <v>625</v>
      </c>
      <c r="C10" s="122" t="s">
        <v>922</v>
      </c>
      <c r="D10" s="39"/>
      <c r="E10" s="118"/>
      <c r="F10" s="118"/>
      <c r="G10" s="118"/>
      <c r="H10" s="118"/>
      <c r="I10" s="118"/>
      <c r="J10" s="119"/>
    </row>
    <row r="11" spans="1:10" ht="29.5" customHeight="1" x14ac:dyDescent="0.35">
      <c r="A11" s="123" t="s">
        <v>626</v>
      </c>
      <c r="B11" s="18" t="s">
        <v>627</v>
      </c>
      <c r="C11" s="122" t="s">
        <v>923</v>
      </c>
      <c r="D11" s="8" t="s">
        <v>628</v>
      </c>
      <c r="E11" s="9"/>
      <c r="F11" s="9"/>
      <c r="G11" s="9"/>
      <c r="H11" s="9"/>
      <c r="I11" s="9"/>
      <c r="J11" s="10"/>
    </row>
    <row r="12" spans="1:10" ht="44.15" customHeight="1" x14ac:dyDescent="0.35">
      <c r="A12" s="123" t="s">
        <v>629</v>
      </c>
      <c r="B12" s="122" t="s">
        <v>630</v>
      </c>
      <c r="C12" s="122" t="s">
        <v>1095</v>
      </c>
      <c r="D12" s="8"/>
      <c r="E12" s="14"/>
      <c r="F12" s="14"/>
      <c r="G12" s="14"/>
      <c r="H12" s="14"/>
      <c r="I12" s="14"/>
      <c r="J12" s="15"/>
    </row>
    <row r="13" spans="1:10" ht="72.5" x14ac:dyDescent="0.35">
      <c r="A13" s="123" t="s">
        <v>631</v>
      </c>
      <c r="B13" s="122" t="s">
        <v>632</v>
      </c>
      <c r="C13" s="160" t="s">
        <v>1094</v>
      </c>
      <c r="D13" s="8" t="s">
        <v>633</v>
      </c>
      <c r="E13" s="14"/>
      <c r="F13" s="14"/>
      <c r="G13" s="14"/>
      <c r="H13" s="14"/>
      <c r="I13" s="14"/>
      <c r="J13" s="15"/>
    </row>
    <row r="14" spans="1:10" ht="101.5" x14ac:dyDescent="0.35">
      <c r="A14" s="123" t="s">
        <v>634</v>
      </c>
      <c r="B14" s="122" t="s">
        <v>924</v>
      </c>
      <c r="C14" s="280" t="s">
        <v>1093</v>
      </c>
      <c r="D14" s="281" t="s">
        <v>925</v>
      </c>
      <c r="E14" s="16"/>
      <c r="F14" s="16"/>
      <c r="G14" s="16"/>
      <c r="H14" s="16"/>
      <c r="I14" s="16"/>
      <c r="J14" s="17"/>
    </row>
    <row r="15" spans="1:10" ht="58" x14ac:dyDescent="0.35">
      <c r="A15" s="123" t="s">
        <v>635</v>
      </c>
      <c r="B15" s="18" t="s">
        <v>636</v>
      </c>
      <c r="C15" s="282" t="s">
        <v>1117</v>
      </c>
      <c r="D15" s="283" t="s">
        <v>926</v>
      </c>
      <c r="E15" s="9"/>
      <c r="F15" s="9"/>
      <c r="G15" s="9"/>
      <c r="H15" s="9"/>
      <c r="I15" s="9"/>
      <c r="J15" s="10"/>
    </row>
    <row r="16" spans="1:10" ht="102" customHeight="1" x14ac:dyDescent="0.35">
      <c r="A16" s="123" t="s">
        <v>637</v>
      </c>
      <c r="B16" s="18" t="s">
        <v>638</v>
      </c>
      <c r="C16" s="122" t="s">
        <v>1091</v>
      </c>
      <c r="D16" s="8"/>
      <c r="E16" s="9"/>
      <c r="F16" s="9"/>
      <c r="G16" s="9"/>
      <c r="H16" s="9"/>
      <c r="I16" s="9"/>
      <c r="J16" s="10"/>
    </row>
    <row r="17" spans="1:10" ht="87" x14ac:dyDescent="0.35">
      <c r="A17" s="123" t="s">
        <v>639</v>
      </c>
      <c r="B17" s="18" t="s">
        <v>640</v>
      </c>
      <c r="C17" s="122" t="s">
        <v>1092</v>
      </c>
      <c r="D17" s="8"/>
      <c r="E17" s="9"/>
      <c r="F17" s="9"/>
      <c r="G17" s="9"/>
      <c r="H17" s="9"/>
      <c r="I17" s="9"/>
      <c r="J17" s="10"/>
    </row>
    <row r="18" spans="1:10" ht="87" x14ac:dyDescent="0.35">
      <c r="A18" s="123" t="s">
        <v>641</v>
      </c>
      <c r="B18" s="18" t="s">
        <v>642</v>
      </c>
      <c r="C18" s="122" t="s">
        <v>1091</v>
      </c>
      <c r="D18" s="8"/>
      <c r="E18" s="118"/>
      <c r="F18" s="118"/>
      <c r="G18" s="118"/>
      <c r="H18" s="118"/>
      <c r="I18" s="118"/>
      <c r="J18" s="119"/>
    </row>
    <row r="19" spans="1:10" ht="29.5" customHeight="1" x14ac:dyDescent="0.35">
      <c r="A19" s="123" t="s">
        <v>643</v>
      </c>
      <c r="B19" s="122" t="s">
        <v>644</v>
      </c>
      <c r="C19" s="122" t="s">
        <v>1090</v>
      </c>
      <c r="D19" s="8"/>
      <c r="E19" s="16"/>
      <c r="F19" s="16"/>
      <c r="G19" s="16"/>
      <c r="H19" s="16"/>
      <c r="I19" s="16"/>
      <c r="J19" s="17"/>
    </row>
    <row r="20" spans="1:10" ht="58.5" customHeight="1" x14ac:dyDescent="0.35">
      <c r="A20" s="123" t="s">
        <v>645</v>
      </c>
      <c r="B20" s="122" t="s">
        <v>646</v>
      </c>
      <c r="C20" s="122" t="s">
        <v>1089</v>
      </c>
      <c r="D20" s="8"/>
      <c r="E20" s="12"/>
      <c r="F20" s="12"/>
      <c r="G20" s="12"/>
      <c r="H20" s="12"/>
      <c r="I20" s="12"/>
      <c r="J20" s="13"/>
    </row>
    <row r="21" spans="1:10" ht="44.15" customHeight="1" x14ac:dyDescent="0.35">
      <c r="A21" s="123" t="s">
        <v>647</v>
      </c>
      <c r="B21" s="122" t="s">
        <v>648</v>
      </c>
      <c r="C21" s="122" t="s">
        <v>1088</v>
      </c>
      <c r="D21" s="8"/>
      <c r="E21" s="9"/>
      <c r="F21" s="9"/>
      <c r="G21" s="9"/>
      <c r="H21" s="9"/>
      <c r="I21" s="9"/>
      <c r="J21" s="10"/>
    </row>
    <row r="22" spans="1:10" ht="29.5" customHeight="1" x14ac:dyDescent="0.35">
      <c r="A22" s="123" t="s">
        <v>649</v>
      </c>
      <c r="B22" s="18" t="s">
        <v>650</v>
      </c>
      <c r="C22" s="122" t="s">
        <v>1087</v>
      </c>
      <c r="D22" s="39"/>
      <c r="E22" s="9"/>
      <c r="F22" s="9"/>
      <c r="G22" s="9"/>
      <c r="H22" s="9"/>
      <c r="I22" s="9"/>
      <c r="J22" s="10"/>
    </row>
    <row r="23" spans="1:10" ht="29" x14ac:dyDescent="0.35">
      <c r="A23" s="123" t="s">
        <v>651</v>
      </c>
      <c r="B23" s="18" t="s">
        <v>652</v>
      </c>
      <c r="C23" s="122" t="s">
        <v>1086</v>
      </c>
      <c r="D23" s="8"/>
      <c r="E23" s="16"/>
      <c r="F23" s="16"/>
      <c r="G23" s="16"/>
      <c r="H23" s="16"/>
      <c r="I23" s="16"/>
      <c r="J23" s="17"/>
    </row>
    <row r="24" spans="1:10" ht="44.15" customHeight="1" x14ac:dyDescent="0.35">
      <c r="A24" s="123" t="s">
        <v>653</v>
      </c>
      <c r="B24" s="122" t="s">
        <v>654</v>
      </c>
      <c r="C24" s="122" t="s">
        <v>1085</v>
      </c>
      <c r="D24" s="8"/>
      <c r="E24" s="12"/>
      <c r="F24" s="12"/>
      <c r="G24" s="12"/>
      <c r="H24" s="12"/>
      <c r="I24" s="12"/>
      <c r="J24" s="13"/>
    </row>
    <row r="25" spans="1:10" ht="29.5" customHeight="1" x14ac:dyDescent="0.35">
      <c r="A25" s="123" t="s">
        <v>655</v>
      </c>
      <c r="B25" s="122" t="s">
        <v>656</v>
      </c>
      <c r="C25" s="122" t="s">
        <v>1084</v>
      </c>
      <c r="D25" s="39"/>
      <c r="E25" s="9"/>
      <c r="F25" s="9"/>
      <c r="G25" s="9"/>
      <c r="H25" s="9"/>
      <c r="I25" s="9"/>
      <c r="J25" s="10"/>
    </row>
    <row r="26" spans="1:10" ht="29.5" customHeight="1" x14ac:dyDescent="0.35">
      <c r="A26" s="123" t="s">
        <v>657</v>
      </c>
      <c r="B26" s="122" t="s">
        <v>658</v>
      </c>
      <c r="C26" s="18" t="s">
        <v>659</v>
      </c>
      <c r="D26" s="39"/>
      <c r="E26" s="9"/>
      <c r="F26" s="9"/>
      <c r="G26" s="9"/>
      <c r="H26" s="9"/>
      <c r="I26" s="9"/>
      <c r="J26" s="10"/>
    </row>
    <row r="27" spans="1:10" ht="29.5" customHeight="1" x14ac:dyDescent="0.35">
      <c r="A27" s="123" t="s">
        <v>660</v>
      </c>
      <c r="B27" s="122" t="s">
        <v>661</v>
      </c>
      <c r="C27" s="122" t="s">
        <v>1083</v>
      </c>
      <c r="D27" s="39"/>
      <c r="E27" s="9"/>
      <c r="F27" s="9"/>
      <c r="G27" s="9"/>
      <c r="H27" s="9"/>
      <c r="I27" s="9"/>
      <c r="J27" s="10"/>
    </row>
    <row r="28" spans="1:10" x14ac:dyDescent="0.35">
      <c r="A28" s="123" t="s">
        <v>662</v>
      </c>
      <c r="B28" s="122" t="s">
        <v>663</v>
      </c>
      <c r="C28" s="122" t="s">
        <v>1118</v>
      </c>
      <c r="D28" s="39"/>
      <c r="E28" s="14"/>
      <c r="F28" s="14"/>
      <c r="G28" s="14"/>
      <c r="H28" s="14"/>
      <c r="I28" s="14"/>
      <c r="J28" s="15"/>
    </row>
    <row r="29" spans="1:10" ht="15" customHeight="1" x14ac:dyDescent="0.35">
      <c r="A29" s="124" t="s">
        <v>664</v>
      </c>
      <c r="B29" s="125" t="s">
        <v>665</v>
      </c>
      <c r="C29" s="40" t="s">
        <v>666</v>
      </c>
      <c r="D29" s="39"/>
      <c r="E29" s="399"/>
      <c r="F29" s="399"/>
      <c r="G29" s="399"/>
      <c r="H29" s="399"/>
      <c r="I29" s="399"/>
      <c r="J29" s="400"/>
    </row>
    <row r="30" spans="1:10" ht="29" x14ac:dyDescent="0.35">
      <c r="A30" s="401" t="s">
        <v>1071</v>
      </c>
      <c r="B30" s="402" t="s">
        <v>1079</v>
      </c>
      <c r="C30" s="403" t="s">
        <v>1119</v>
      </c>
      <c r="D30" s="404"/>
      <c r="E30" s="399"/>
      <c r="F30" s="399"/>
      <c r="G30" s="399"/>
      <c r="H30" s="399"/>
      <c r="I30" s="399"/>
      <c r="J30" s="400"/>
    </row>
    <row r="31" spans="1:10" ht="15" customHeight="1" x14ac:dyDescent="0.35">
      <c r="A31" s="401" t="s">
        <v>1072</v>
      </c>
      <c r="B31" s="402" t="s">
        <v>1059</v>
      </c>
      <c r="C31" s="403" t="s">
        <v>1101</v>
      </c>
      <c r="D31" s="404"/>
      <c r="E31" s="399"/>
      <c r="F31" s="399"/>
      <c r="G31" s="399"/>
      <c r="H31" s="399"/>
      <c r="I31" s="399"/>
      <c r="J31" s="400"/>
    </row>
    <row r="32" spans="1:10" ht="15" customHeight="1" x14ac:dyDescent="0.35">
      <c r="A32" s="401" t="s">
        <v>1073</v>
      </c>
      <c r="B32" s="402" t="s">
        <v>1060</v>
      </c>
      <c r="C32" s="403" t="s">
        <v>1102</v>
      </c>
      <c r="D32" s="404"/>
      <c r="E32" s="399"/>
      <c r="F32" s="399"/>
      <c r="G32" s="399"/>
      <c r="H32" s="399"/>
      <c r="I32" s="399"/>
      <c r="J32" s="400"/>
    </row>
    <row r="33" spans="1:10" ht="15" customHeight="1" x14ac:dyDescent="0.35">
      <c r="A33" s="401" t="s">
        <v>1074</v>
      </c>
      <c r="B33" s="402" t="s">
        <v>1080</v>
      </c>
      <c r="C33" s="403" t="s">
        <v>1103</v>
      </c>
      <c r="D33" s="404"/>
      <c r="E33" s="399"/>
      <c r="F33" s="399"/>
      <c r="G33" s="399"/>
      <c r="H33" s="399"/>
      <c r="I33" s="399"/>
      <c r="J33" s="400"/>
    </row>
    <row r="34" spans="1:10" ht="15" customHeight="1" x14ac:dyDescent="0.35">
      <c r="A34" s="401" t="s">
        <v>1075</v>
      </c>
      <c r="B34" s="402" t="s">
        <v>1061</v>
      </c>
      <c r="C34" s="403" t="s">
        <v>1104</v>
      </c>
      <c r="D34" s="404"/>
      <c r="E34" s="399"/>
      <c r="F34" s="399"/>
      <c r="G34" s="399"/>
      <c r="H34" s="399"/>
      <c r="I34" s="399"/>
      <c r="J34" s="400"/>
    </row>
    <row r="35" spans="1:10" ht="15" customHeight="1" x14ac:dyDescent="0.35">
      <c r="A35" s="401" t="s">
        <v>1076</v>
      </c>
      <c r="B35" s="402" t="s">
        <v>1081</v>
      </c>
      <c r="C35" s="403" t="s">
        <v>1105</v>
      </c>
      <c r="D35" s="404"/>
      <c r="E35" s="399"/>
      <c r="F35" s="399"/>
      <c r="G35" s="399"/>
      <c r="H35" s="399"/>
      <c r="I35" s="399"/>
      <c r="J35" s="400"/>
    </row>
    <row r="36" spans="1:10" ht="15" customHeight="1" x14ac:dyDescent="0.35">
      <c r="A36" s="401" t="s">
        <v>1077</v>
      </c>
      <c r="B36" s="402" t="s">
        <v>1062</v>
      </c>
      <c r="C36" s="403" t="s">
        <v>1120</v>
      </c>
      <c r="D36" s="404"/>
      <c r="E36" s="399"/>
      <c r="F36" s="399"/>
      <c r="G36" s="399"/>
      <c r="H36" s="399"/>
      <c r="I36" s="399"/>
      <c r="J36" s="400"/>
    </row>
    <row r="37" spans="1:10" x14ac:dyDescent="0.35">
      <c r="A37" s="405" t="s">
        <v>1078</v>
      </c>
      <c r="B37" s="406" t="s">
        <v>1082</v>
      </c>
      <c r="C37" s="407" t="s">
        <v>1106</v>
      </c>
      <c r="D37" s="408"/>
      <c r="E37" s="16"/>
      <c r="F37" s="16"/>
      <c r="G37" s="16"/>
      <c r="H37" s="16"/>
      <c r="I37" s="16"/>
      <c r="J37" s="17"/>
    </row>
    <row r="38" spans="1:10" x14ac:dyDescent="0.35">
      <c r="E38" s="12"/>
      <c r="F38" s="12"/>
      <c r="G38" s="12"/>
      <c r="H38" s="12"/>
      <c r="I38" s="12"/>
      <c r="J38" s="13"/>
    </row>
    <row r="39" spans="1:10" x14ac:dyDescent="0.35">
      <c r="E39" s="9"/>
      <c r="F39" s="9"/>
      <c r="G39" s="9"/>
      <c r="H39" s="9"/>
      <c r="I39" s="9"/>
      <c r="J39" s="10"/>
    </row>
    <row r="40" spans="1:10" x14ac:dyDescent="0.35">
      <c r="E40" s="14"/>
      <c r="F40" s="14"/>
      <c r="G40" s="14"/>
      <c r="H40" s="14"/>
      <c r="I40" s="14"/>
      <c r="J40" s="15"/>
    </row>
    <row r="41" spans="1:10" x14ac:dyDescent="0.35">
      <c r="E41" s="14"/>
      <c r="F41" s="14"/>
      <c r="G41" s="14"/>
      <c r="H41" s="14"/>
      <c r="I41" s="14"/>
      <c r="J41" s="15"/>
    </row>
    <row r="42" spans="1:10" x14ac:dyDescent="0.35">
      <c r="E42" s="14"/>
      <c r="F42" s="14"/>
      <c r="G42" s="14"/>
      <c r="H42" s="14"/>
      <c r="I42" s="14"/>
      <c r="J42" s="15"/>
    </row>
    <row r="43" spans="1:10" x14ac:dyDescent="0.35">
      <c r="E43" s="14"/>
      <c r="F43" s="14"/>
      <c r="G43" s="14"/>
      <c r="H43" s="14"/>
      <c r="I43" s="14"/>
      <c r="J43" s="15"/>
    </row>
    <row r="44" spans="1:10" x14ac:dyDescent="0.35">
      <c r="E44" s="14"/>
      <c r="F44" s="14"/>
      <c r="G44" s="14"/>
      <c r="H44" s="14"/>
      <c r="I44" s="14"/>
      <c r="J44" s="15"/>
    </row>
  </sheetData>
  <sheetProtection algorithmName="SHA-512" hashValue="/CosuqnVYB4T7PIFLmh/iaj3pEEKGGwySDgxsIVYdvQf0Ymvd9Ujx0xopYhUdeeSV20p+kQoPwl3b57AVhltmg==" saltValue="jfbMDSuhNdIA7Ubn9l94ig==" spinCount="100000" sheet="1" sort="0" autoFilter="0"/>
  <mergeCells count="1">
    <mergeCell ref="A1:D1"/>
  </mergeCells>
  <pageMargins left="0.25" right="0.25" top="0.75" bottom="0.75" header="0.3" footer="0.3"/>
  <pageSetup scale="56" fitToHeight="0"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A7C3-9B1A-4EC4-9A9B-EDD7453204B3}">
  <dimension ref="A1:B88"/>
  <sheetViews>
    <sheetView topLeftCell="A20" zoomScaleNormal="100" workbookViewId="0">
      <selection activeCell="G33" sqref="G33"/>
    </sheetView>
  </sheetViews>
  <sheetFormatPr defaultRowHeight="14.5" x14ac:dyDescent="0.35"/>
  <cols>
    <col min="1" max="1" width="31.81640625" customWidth="1"/>
    <col min="2" max="2" width="49.453125" style="3" customWidth="1"/>
    <col min="3" max="3" width="17.1796875" customWidth="1"/>
  </cols>
  <sheetData>
    <row r="1" spans="1:2" ht="28.5" x14ac:dyDescent="0.65">
      <c r="A1" s="700" t="s">
        <v>667</v>
      </c>
      <c r="B1" s="700"/>
    </row>
    <row r="2" spans="1:2" ht="15" thickBot="1" x14ac:dyDescent="0.4">
      <c r="A2" s="47" t="s">
        <v>584</v>
      </c>
      <c r="B2" s="48" t="s">
        <v>668</v>
      </c>
    </row>
    <row r="3" spans="1:2" ht="29.5" thickBot="1" x14ac:dyDescent="0.4">
      <c r="A3" s="41" t="s">
        <v>669</v>
      </c>
      <c r="B3" s="228" t="s">
        <v>947</v>
      </c>
    </row>
    <row r="4" spans="1:2" ht="15" thickBot="1" x14ac:dyDescent="0.4">
      <c r="A4" s="43"/>
      <c r="B4" s="46" t="s">
        <v>670</v>
      </c>
    </row>
    <row r="5" spans="1:2" ht="15" thickBot="1" x14ac:dyDescent="0.4">
      <c r="A5" s="42"/>
      <c r="B5" s="46" t="s">
        <v>671</v>
      </c>
    </row>
    <row r="6" spans="1:2" ht="15" thickBot="1" x14ac:dyDescent="0.4">
      <c r="A6" s="42"/>
      <c r="B6" s="46" t="s">
        <v>672</v>
      </c>
    </row>
    <row r="7" spans="1:2" ht="15" thickBot="1" x14ac:dyDescent="0.4">
      <c r="A7" s="42"/>
      <c r="B7" s="46" t="s">
        <v>673</v>
      </c>
    </row>
    <row r="8" spans="1:2" ht="15" thickBot="1" x14ac:dyDescent="0.4">
      <c r="A8" s="42"/>
      <c r="B8" s="46" t="s">
        <v>674</v>
      </c>
    </row>
    <row r="9" spans="1:2" ht="15" thickBot="1" x14ac:dyDescent="0.4">
      <c r="A9" s="42"/>
      <c r="B9" s="46" t="s">
        <v>675</v>
      </c>
    </row>
    <row r="10" spans="1:2" ht="15" thickBot="1" x14ac:dyDescent="0.4">
      <c r="A10" s="42"/>
      <c r="B10" s="46">
        <v>2258</v>
      </c>
    </row>
    <row r="11" spans="1:2" ht="15" thickBot="1" x14ac:dyDescent="0.4">
      <c r="A11" s="42"/>
      <c r="B11" s="46">
        <v>2260</v>
      </c>
    </row>
    <row r="12" spans="1:2" ht="13.5" customHeight="1" thickBot="1" x14ac:dyDescent="0.4">
      <c r="A12" s="43"/>
      <c r="B12" s="46">
        <v>4053</v>
      </c>
    </row>
    <row r="13" spans="1:2" ht="42.65" customHeight="1" thickBot="1" x14ac:dyDescent="0.4">
      <c r="A13" s="19" t="s">
        <v>725</v>
      </c>
      <c r="B13" s="46">
        <v>1041</v>
      </c>
    </row>
    <row r="14" spans="1:2" ht="15" thickBot="1" x14ac:dyDescent="0.4">
      <c r="A14" s="43"/>
      <c r="B14" s="46" t="s">
        <v>726</v>
      </c>
    </row>
    <row r="15" spans="1:2" ht="15" thickBot="1" x14ac:dyDescent="0.4">
      <c r="A15" s="393" t="s">
        <v>1066</v>
      </c>
      <c r="B15" s="394" t="s">
        <v>1070</v>
      </c>
    </row>
    <row r="16" spans="1:2" ht="15" thickBot="1" x14ac:dyDescent="0.4">
      <c r="A16" s="393"/>
      <c r="B16" s="394" t="s">
        <v>1069</v>
      </c>
    </row>
    <row r="17" spans="1:2" ht="15" thickBot="1" x14ac:dyDescent="0.4">
      <c r="A17" s="393"/>
      <c r="B17" s="394">
        <v>3747</v>
      </c>
    </row>
    <row r="18" spans="1:2" ht="15" thickBot="1" x14ac:dyDescent="0.4">
      <c r="A18" s="393" t="s">
        <v>1065</v>
      </c>
      <c r="B18" s="394" t="s">
        <v>1067</v>
      </c>
    </row>
    <row r="19" spans="1:2" ht="15" thickBot="1" x14ac:dyDescent="0.4">
      <c r="A19" s="393"/>
      <c r="B19" s="394" t="s">
        <v>1068</v>
      </c>
    </row>
    <row r="20" spans="1:2" ht="13.5" customHeight="1" thickBot="1" x14ac:dyDescent="0.4">
      <c r="A20" s="43" t="s">
        <v>1121</v>
      </c>
      <c r="B20" s="46">
        <v>3902</v>
      </c>
    </row>
    <row r="21" spans="1:2" ht="29.5" customHeight="1" thickBot="1" x14ac:dyDescent="0.4">
      <c r="A21" s="31" t="s">
        <v>676</v>
      </c>
      <c r="B21" s="46">
        <v>1012</v>
      </c>
    </row>
    <row r="22" spans="1:2" ht="15" thickBot="1" x14ac:dyDescent="0.4">
      <c r="A22" s="44"/>
      <c r="B22" s="46" t="s">
        <v>677</v>
      </c>
    </row>
    <row r="23" spans="1:2" ht="15" thickBot="1" x14ac:dyDescent="0.4">
      <c r="A23" s="44"/>
      <c r="B23" s="46" t="s">
        <v>678</v>
      </c>
    </row>
    <row r="24" spans="1:2" ht="15" thickBot="1" x14ac:dyDescent="0.4">
      <c r="A24" s="44"/>
      <c r="B24" s="46" t="s">
        <v>679</v>
      </c>
    </row>
    <row r="25" spans="1:2" ht="15" thickBot="1" x14ac:dyDescent="0.4">
      <c r="A25" s="44"/>
      <c r="B25" s="46" t="s">
        <v>680</v>
      </c>
    </row>
    <row r="26" spans="1:2" ht="15" thickBot="1" x14ac:dyDescent="0.4">
      <c r="A26" s="44"/>
      <c r="B26" s="46">
        <v>1714</v>
      </c>
    </row>
    <row r="27" spans="1:2" ht="15" thickBot="1" x14ac:dyDescent="0.4">
      <c r="A27" s="44"/>
      <c r="B27" s="46" t="s">
        <v>681</v>
      </c>
    </row>
    <row r="28" spans="1:2" ht="15" thickBot="1" x14ac:dyDescent="0.4">
      <c r="A28" s="44"/>
      <c r="B28" s="46" t="s">
        <v>682</v>
      </c>
    </row>
    <row r="29" spans="1:2" ht="15" thickBot="1" x14ac:dyDescent="0.4">
      <c r="A29" s="45"/>
      <c r="B29" s="46">
        <v>2256</v>
      </c>
    </row>
    <row r="30" spans="1:2" ht="15" thickBot="1" x14ac:dyDescent="0.4">
      <c r="A30" s="393" t="s">
        <v>1057</v>
      </c>
      <c r="B30" s="394" t="s">
        <v>1058</v>
      </c>
    </row>
    <row r="31" spans="1:2" ht="29.5" thickBot="1" x14ac:dyDescent="0.4">
      <c r="A31" s="393" t="s">
        <v>1140</v>
      </c>
      <c r="B31" s="394">
        <v>1744</v>
      </c>
    </row>
    <row r="32" spans="1:2" ht="15" thickBot="1" x14ac:dyDescent="0.4">
      <c r="A32" s="43" t="s">
        <v>683</v>
      </c>
      <c r="B32" s="46" t="s">
        <v>684</v>
      </c>
    </row>
    <row r="33" spans="1:2" ht="29.5" thickBot="1" x14ac:dyDescent="0.4">
      <c r="A33" s="393" t="s">
        <v>1062</v>
      </c>
      <c r="B33" s="394">
        <v>3902</v>
      </c>
    </row>
    <row r="34" spans="1:2" ht="15" thickBot="1" x14ac:dyDescent="0.4">
      <c r="A34" s="393" t="s">
        <v>1063</v>
      </c>
      <c r="B34" s="394" t="s">
        <v>1064</v>
      </c>
    </row>
    <row r="35" spans="1:2" ht="29.5" thickBot="1" x14ac:dyDescent="0.4">
      <c r="A35" s="393" t="s">
        <v>1081</v>
      </c>
      <c r="B35" s="394">
        <v>3902</v>
      </c>
    </row>
    <row r="36" spans="1:2" ht="15" thickBot="1" x14ac:dyDescent="0.4">
      <c r="A36" s="43" t="s">
        <v>685</v>
      </c>
      <c r="B36" s="46">
        <v>1835</v>
      </c>
    </row>
    <row r="37" spans="1:2" ht="15" thickBot="1" x14ac:dyDescent="0.4">
      <c r="A37" s="393" t="s">
        <v>1082</v>
      </c>
      <c r="B37" s="394">
        <v>3902</v>
      </c>
    </row>
    <row r="38" spans="1:2" ht="15" thickBot="1" x14ac:dyDescent="0.4">
      <c r="A38" s="43" t="s">
        <v>686</v>
      </c>
      <c r="B38" s="46" t="s">
        <v>687</v>
      </c>
    </row>
    <row r="39" spans="1:2" ht="15" thickBot="1" x14ac:dyDescent="0.4">
      <c r="A39" s="393" t="s">
        <v>1122</v>
      </c>
      <c r="B39" s="394">
        <v>3902</v>
      </c>
    </row>
    <row r="40" spans="1:2" ht="15" thickBot="1" x14ac:dyDescent="0.4">
      <c r="A40" s="398" t="s">
        <v>946</v>
      </c>
      <c r="B40" s="46" t="s">
        <v>688</v>
      </c>
    </row>
    <row r="41" spans="1:2" ht="15" thickBot="1" x14ac:dyDescent="0.4">
      <c r="A41" s="44"/>
      <c r="B41" s="46" t="s">
        <v>689</v>
      </c>
    </row>
    <row r="42" spans="1:2" ht="15" thickBot="1" x14ac:dyDescent="0.4">
      <c r="A42" s="44"/>
      <c r="B42" s="46" t="s">
        <v>690</v>
      </c>
    </row>
    <row r="43" spans="1:2" ht="15" thickBot="1" x14ac:dyDescent="0.4">
      <c r="A43" s="44"/>
      <c r="B43" s="46" t="s">
        <v>691</v>
      </c>
    </row>
    <row r="44" spans="1:2" ht="15" thickBot="1" x14ac:dyDescent="0.4">
      <c r="A44" s="44"/>
      <c r="B44" s="46" t="s">
        <v>692</v>
      </c>
    </row>
    <row r="45" spans="1:2" ht="15" thickBot="1" x14ac:dyDescent="0.4">
      <c r="A45" s="44"/>
      <c r="B45" s="46" t="s">
        <v>693</v>
      </c>
    </row>
    <row r="46" spans="1:2" ht="15" thickBot="1" x14ac:dyDescent="0.4">
      <c r="A46" s="44"/>
      <c r="B46" s="46" t="s">
        <v>694</v>
      </c>
    </row>
    <row r="47" spans="1:2" ht="15" thickBot="1" x14ac:dyDescent="0.4">
      <c r="A47" s="44"/>
      <c r="B47" s="46" t="s">
        <v>695</v>
      </c>
    </row>
    <row r="48" spans="1:2" ht="15" thickBot="1" x14ac:dyDescent="0.4">
      <c r="A48" s="44"/>
      <c r="B48" s="46" t="s">
        <v>696</v>
      </c>
    </row>
    <row r="49" spans="1:2" ht="15" thickBot="1" x14ac:dyDescent="0.4">
      <c r="A49" s="44"/>
      <c r="B49" s="46" t="s">
        <v>697</v>
      </c>
    </row>
    <row r="50" spans="1:2" ht="15" thickBot="1" x14ac:dyDescent="0.4">
      <c r="A50" s="44"/>
      <c r="B50" s="46" t="s">
        <v>698</v>
      </c>
    </row>
    <row r="51" spans="1:2" ht="15" thickBot="1" x14ac:dyDescent="0.4">
      <c r="A51" s="44"/>
      <c r="B51" s="46" t="s">
        <v>699</v>
      </c>
    </row>
    <row r="52" spans="1:2" ht="15" thickBot="1" x14ac:dyDescent="0.4">
      <c r="A52" s="44"/>
      <c r="B52" s="46" t="s">
        <v>700</v>
      </c>
    </row>
    <row r="53" spans="1:2" ht="15" thickBot="1" x14ac:dyDescent="0.4">
      <c r="A53" s="44"/>
      <c r="B53" s="46" t="s">
        <v>701</v>
      </c>
    </row>
    <row r="54" spans="1:2" ht="15" thickBot="1" x14ac:dyDescent="0.4">
      <c r="A54" s="44"/>
      <c r="B54" s="46" t="s">
        <v>702</v>
      </c>
    </row>
    <row r="55" spans="1:2" ht="15" thickBot="1" x14ac:dyDescent="0.4">
      <c r="A55" s="44"/>
      <c r="B55" s="46" t="s">
        <v>703</v>
      </c>
    </row>
    <row r="56" spans="1:2" ht="15" thickBot="1" x14ac:dyDescent="0.4">
      <c r="A56" s="44"/>
      <c r="B56" s="46" t="s">
        <v>704</v>
      </c>
    </row>
    <row r="57" spans="1:2" ht="15" thickBot="1" x14ac:dyDescent="0.4">
      <c r="A57" s="44"/>
      <c r="B57" s="46" t="s">
        <v>705</v>
      </c>
    </row>
    <row r="58" spans="1:2" ht="15" thickBot="1" x14ac:dyDescent="0.4">
      <c r="A58" s="44"/>
      <c r="B58" s="46" t="s">
        <v>706</v>
      </c>
    </row>
    <row r="59" spans="1:2" ht="15" thickBot="1" x14ac:dyDescent="0.4">
      <c r="A59" s="44"/>
      <c r="B59" s="46" t="s">
        <v>707</v>
      </c>
    </row>
    <row r="60" spans="1:2" ht="15" thickBot="1" x14ac:dyDescent="0.4">
      <c r="A60" s="44"/>
      <c r="B60" s="46" t="s">
        <v>708</v>
      </c>
    </row>
    <row r="61" spans="1:2" ht="15" thickBot="1" x14ac:dyDescent="0.4">
      <c r="A61" s="44"/>
      <c r="B61" s="46">
        <v>2080</v>
      </c>
    </row>
    <row r="62" spans="1:2" ht="15" thickBot="1" x14ac:dyDescent="0.4">
      <c r="A62" s="44"/>
      <c r="B62" s="46">
        <v>2081</v>
      </c>
    </row>
    <row r="63" spans="1:2" ht="15" thickBot="1" x14ac:dyDescent="0.4">
      <c r="A63" s="44"/>
      <c r="B63" s="46">
        <v>2082</v>
      </c>
    </row>
    <row r="64" spans="1:2" ht="15" thickBot="1" x14ac:dyDescent="0.4">
      <c r="A64" s="44"/>
      <c r="B64" s="46">
        <v>2083</v>
      </c>
    </row>
    <row r="65" spans="1:2" ht="15" thickBot="1" x14ac:dyDescent="0.4">
      <c r="A65" s="44"/>
      <c r="B65" s="46">
        <v>2084</v>
      </c>
    </row>
    <row r="66" spans="1:2" ht="15" thickBot="1" x14ac:dyDescent="0.4">
      <c r="A66" s="44"/>
      <c r="B66" s="46">
        <v>2085</v>
      </c>
    </row>
    <row r="67" spans="1:2" ht="15" thickBot="1" x14ac:dyDescent="0.4">
      <c r="A67" s="44"/>
      <c r="B67" s="46">
        <v>2086</v>
      </c>
    </row>
    <row r="68" spans="1:2" ht="15" thickBot="1" x14ac:dyDescent="0.4">
      <c r="A68" s="44"/>
      <c r="B68" s="46">
        <v>2088</v>
      </c>
    </row>
    <row r="69" spans="1:2" ht="15" thickBot="1" x14ac:dyDescent="0.4">
      <c r="A69" s="44"/>
      <c r="B69" s="46" t="s">
        <v>709</v>
      </c>
    </row>
    <row r="70" spans="1:2" ht="15" thickBot="1" x14ac:dyDescent="0.4">
      <c r="A70" s="44"/>
      <c r="B70" s="46" t="s">
        <v>710</v>
      </c>
    </row>
    <row r="71" spans="1:2" ht="15" thickBot="1" x14ac:dyDescent="0.4">
      <c r="A71" s="44"/>
      <c r="B71" s="46" t="s">
        <v>711</v>
      </c>
    </row>
    <row r="72" spans="1:2" ht="15" thickBot="1" x14ac:dyDescent="0.4">
      <c r="A72" s="44"/>
      <c r="B72" s="46" t="s">
        <v>712</v>
      </c>
    </row>
    <row r="73" spans="1:2" ht="15" thickBot="1" x14ac:dyDescent="0.4">
      <c r="A73" s="44"/>
      <c r="B73" s="46" t="s">
        <v>713</v>
      </c>
    </row>
    <row r="74" spans="1:2" ht="15" thickBot="1" x14ac:dyDescent="0.4">
      <c r="A74" s="44"/>
      <c r="B74" s="46" t="s">
        <v>714</v>
      </c>
    </row>
    <row r="75" spans="1:2" ht="15" thickBot="1" x14ac:dyDescent="0.4">
      <c r="A75" s="44"/>
      <c r="B75" s="46" t="s">
        <v>715</v>
      </c>
    </row>
    <row r="76" spans="1:2" ht="15" thickBot="1" x14ac:dyDescent="0.4">
      <c r="A76" s="45"/>
      <c r="B76" s="46">
        <v>2098</v>
      </c>
    </row>
    <row r="77" spans="1:2" ht="15" thickBot="1" x14ac:dyDescent="0.4">
      <c r="A77" s="43" t="s">
        <v>716</v>
      </c>
      <c r="B77" s="46" t="s">
        <v>717</v>
      </c>
    </row>
    <row r="78" spans="1:2" ht="29.5" thickBot="1" x14ac:dyDescent="0.4">
      <c r="A78" s="393" t="s">
        <v>1061</v>
      </c>
      <c r="B78" s="394">
        <v>3902</v>
      </c>
    </row>
    <row r="79" spans="1:2" ht="15" thickBot="1" x14ac:dyDescent="0.4">
      <c r="A79" s="19" t="s">
        <v>718</v>
      </c>
      <c r="B79" s="46" t="s">
        <v>719</v>
      </c>
    </row>
    <row r="80" spans="1:2" ht="15" thickBot="1" x14ac:dyDescent="0.4">
      <c r="A80" s="42"/>
      <c r="B80" s="46" t="s">
        <v>720</v>
      </c>
    </row>
    <row r="81" spans="1:2" ht="15" thickBot="1" x14ac:dyDescent="0.4">
      <c r="A81" s="43"/>
      <c r="B81" s="46" t="s">
        <v>721</v>
      </c>
    </row>
    <row r="82" spans="1:2" ht="15" thickBot="1" x14ac:dyDescent="0.4">
      <c r="A82" s="393" t="s">
        <v>1059</v>
      </c>
      <c r="B82" s="394">
        <v>3902</v>
      </c>
    </row>
    <row r="83" spans="1:2" ht="15" thickBot="1" x14ac:dyDescent="0.4">
      <c r="A83" s="19" t="s">
        <v>722</v>
      </c>
      <c r="B83" s="46" t="s">
        <v>723</v>
      </c>
    </row>
    <row r="84" spans="1:2" ht="15" thickBot="1" x14ac:dyDescent="0.4">
      <c r="A84" s="42"/>
      <c r="B84" s="46">
        <v>3675</v>
      </c>
    </row>
    <row r="85" spans="1:2" ht="15" thickBot="1" x14ac:dyDescent="0.4">
      <c r="A85" s="43"/>
      <c r="B85" s="46" t="s">
        <v>724</v>
      </c>
    </row>
    <row r="86" spans="1:2" ht="15" thickBot="1" x14ac:dyDescent="0.4">
      <c r="A86" s="393" t="s">
        <v>1060</v>
      </c>
      <c r="B86" s="394">
        <v>3902</v>
      </c>
    </row>
    <row r="87" spans="1:2" x14ac:dyDescent="0.35">
      <c r="A87" s="396" t="s">
        <v>1080</v>
      </c>
      <c r="B87" s="397">
        <v>3902</v>
      </c>
    </row>
    <row r="88" spans="1:2" x14ac:dyDescent="0.35">
      <c r="A88" s="395"/>
      <c r="B88" s="49"/>
    </row>
  </sheetData>
  <sheetProtection algorithmName="SHA-512" hashValue="8lGl/HTPBrdvMMqfg8YEL4COc8gxtv/xQCdreIiOloDPuQVfJLvFpKZvdUCrUPtR8z1Crg34PIItrvaiJTufMA==" saltValue="CxS094Srl6rWtbiHM9UfWQ==" spinCount="100000" sheet="1" sort="0" autoFilter="0"/>
  <mergeCells count="1">
    <mergeCell ref="A1:B1"/>
  </mergeCell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1A1BE-7008-4F7A-94D2-55104F871A03}">
  <dimension ref="A1"/>
  <sheetViews>
    <sheetView workbookViewId="0"/>
  </sheetViews>
  <sheetFormatPr defaultRowHeight="14.5" x14ac:dyDescent="0.3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E82E-84B7-450D-A8E6-966174377EFB}">
  <dimension ref="A1:B122"/>
  <sheetViews>
    <sheetView topLeftCell="A113" zoomScale="190" zoomScaleNormal="190" workbookViewId="0">
      <selection activeCell="B121" sqref="B121"/>
    </sheetView>
  </sheetViews>
  <sheetFormatPr defaultColWidth="8.7265625" defaultRowHeight="14.5" x14ac:dyDescent="0.35"/>
  <cols>
    <col min="1" max="1" width="66.6328125" style="2" customWidth="1"/>
    <col min="2" max="2" width="57.453125" style="2" customWidth="1"/>
    <col min="3" max="16384" width="8.7265625" style="2"/>
  </cols>
  <sheetData>
    <row r="1" spans="1:2" x14ac:dyDescent="0.35">
      <c r="A1" s="2" t="s">
        <v>727</v>
      </c>
      <c r="B1" s="2" t="s">
        <v>728</v>
      </c>
    </row>
    <row r="2" spans="1:2" ht="43.5" x14ac:dyDescent="0.35">
      <c r="A2" s="6">
        <v>44973</v>
      </c>
      <c r="B2" s="2" t="s">
        <v>729</v>
      </c>
    </row>
    <row r="3" spans="1:2" x14ac:dyDescent="0.35">
      <c r="A3" s="6">
        <v>44973</v>
      </c>
      <c r="B3" s="2" t="s">
        <v>730</v>
      </c>
    </row>
    <row r="4" spans="1:2" x14ac:dyDescent="0.35">
      <c r="A4" s="6">
        <v>44973</v>
      </c>
      <c r="B4" s="2" t="s">
        <v>731</v>
      </c>
    </row>
    <row r="5" spans="1:2" ht="29" x14ac:dyDescent="0.35">
      <c r="A5" s="6">
        <v>44973</v>
      </c>
      <c r="B5" s="2" t="s">
        <v>1136</v>
      </c>
    </row>
    <row r="6" spans="1:2" x14ac:dyDescent="0.35">
      <c r="A6" s="6">
        <v>44973</v>
      </c>
      <c r="B6" s="2" t="s">
        <v>732</v>
      </c>
    </row>
    <row r="7" spans="1:2" x14ac:dyDescent="0.35">
      <c r="A7" s="6">
        <v>44987</v>
      </c>
      <c r="B7" s="2" t="s">
        <v>733</v>
      </c>
    </row>
    <row r="8" spans="1:2" x14ac:dyDescent="0.35">
      <c r="A8" s="6">
        <v>44988</v>
      </c>
      <c r="B8" s="2" t="s">
        <v>734</v>
      </c>
    </row>
    <row r="9" spans="1:2" ht="29" x14ac:dyDescent="0.35">
      <c r="A9" s="6">
        <v>44991</v>
      </c>
      <c r="B9" s="2" t="s">
        <v>735</v>
      </c>
    </row>
    <row r="10" spans="1:2" x14ac:dyDescent="0.35">
      <c r="A10" s="6">
        <v>44999</v>
      </c>
      <c r="B10" s="2" t="s">
        <v>736</v>
      </c>
    </row>
    <row r="11" spans="1:2" ht="29" x14ac:dyDescent="0.35">
      <c r="A11" s="6">
        <v>45020</v>
      </c>
      <c r="B11" s="2" t="s">
        <v>1137</v>
      </c>
    </row>
    <row r="12" spans="1:2" x14ac:dyDescent="0.35">
      <c r="A12" s="6">
        <v>45020</v>
      </c>
      <c r="B12" s="2" t="s">
        <v>784</v>
      </c>
    </row>
    <row r="13" spans="1:2" ht="29" x14ac:dyDescent="0.35">
      <c r="A13" s="6">
        <v>45028</v>
      </c>
      <c r="B13" s="2" t="s">
        <v>776</v>
      </c>
    </row>
    <row r="14" spans="1:2" x14ac:dyDescent="0.35">
      <c r="A14" s="6">
        <v>45028</v>
      </c>
      <c r="B14" s="2" t="s">
        <v>782</v>
      </c>
    </row>
    <row r="15" spans="1:2" x14ac:dyDescent="0.35">
      <c r="A15" s="6">
        <v>45028</v>
      </c>
      <c r="B15" s="2" t="s">
        <v>783</v>
      </c>
    </row>
    <row r="16" spans="1:2" ht="29" x14ac:dyDescent="0.35">
      <c r="A16" s="207">
        <v>45034</v>
      </c>
      <c r="B16" s="2" t="s">
        <v>781</v>
      </c>
    </row>
    <row r="17" spans="1:2" x14ac:dyDescent="0.35">
      <c r="A17" s="207">
        <v>45034</v>
      </c>
      <c r="B17" s="2" t="s">
        <v>779</v>
      </c>
    </row>
    <row r="18" spans="1:2" x14ac:dyDescent="0.35">
      <c r="A18" s="207">
        <v>45034</v>
      </c>
      <c r="B18" s="2" t="s">
        <v>780</v>
      </c>
    </row>
    <row r="19" spans="1:2" x14ac:dyDescent="0.35">
      <c r="A19" s="207">
        <v>45041</v>
      </c>
      <c r="B19" s="2" t="s">
        <v>785</v>
      </c>
    </row>
    <row r="20" spans="1:2" ht="29" x14ac:dyDescent="0.35">
      <c r="A20" s="6">
        <v>45048</v>
      </c>
      <c r="B20" s="2" t="s">
        <v>791</v>
      </c>
    </row>
    <row r="21" spans="1:2" ht="29" x14ac:dyDescent="0.35">
      <c r="A21" s="6">
        <v>45048</v>
      </c>
      <c r="B21" s="2" t="s">
        <v>829</v>
      </c>
    </row>
    <row r="23" spans="1:2" x14ac:dyDescent="0.35">
      <c r="A23" s="268" t="s">
        <v>855</v>
      </c>
    </row>
    <row r="24" spans="1:2" x14ac:dyDescent="0.35">
      <c r="A24" s="269" t="s">
        <v>856</v>
      </c>
    </row>
    <row r="25" spans="1:2" x14ac:dyDescent="0.35">
      <c r="A25" s="268" t="s">
        <v>857</v>
      </c>
    </row>
    <row r="26" spans="1:2" x14ac:dyDescent="0.35">
      <c r="A26" s="269" t="s">
        <v>858</v>
      </c>
    </row>
    <row r="27" spans="1:2" x14ac:dyDescent="0.35">
      <c r="A27" s="269" t="s">
        <v>859</v>
      </c>
    </row>
    <row r="28" spans="1:2" x14ac:dyDescent="0.35">
      <c r="A28" s="269" t="s">
        <v>860</v>
      </c>
    </row>
    <row r="29" spans="1:2" x14ac:dyDescent="0.35">
      <c r="A29" s="268" t="s">
        <v>861</v>
      </c>
    </row>
    <row r="30" spans="1:2" x14ac:dyDescent="0.35">
      <c r="A30" s="269" t="s">
        <v>862</v>
      </c>
    </row>
    <row r="31" spans="1:2" x14ac:dyDescent="0.35">
      <c r="A31" s="269" t="s">
        <v>863</v>
      </c>
    </row>
    <row r="32" spans="1:2" x14ac:dyDescent="0.35">
      <c r="A32" s="268" t="s">
        <v>864</v>
      </c>
    </row>
    <row r="33" spans="1:1" x14ac:dyDescent="0.35">
      <c r="A33" s="269" t="s">
        <v>865</v>
      </c>
    </row>
    <row r="34" spans="1:1" x14ac:dyDescent="0.35">
      <c r="A34" s="268" t="s">
        <v>866</v>
      </c>
    </row>
    <row r="35" spans="1:1" x14ac:dyDescent="0.35">
      <c r="A35" s="269" t="s">
        <v>867</v>
      </c>
    </row>
    <row r="36" spans="1:1" x14ac:dyDescent="0.35">
      <c r="A36" s="269" t="s">
        <v>868</v>
      </c>
    </row>
    <row r="37" spans="1:1" x14ac:dyDescent="0.35">
      <c r="A37" s="268" t="s">
        <v>869</v>
      </c>
    </row>
    <row r="38" spans="1:1" x14ac:dyDescent="0.35">
      <c r="A38" s="269" t="s">
        <v>870</v>
      </c>
    </row>
    <row r="39" spans="1:1" x14ac:dyDescent="0.35">
      <c r="A39" s="268" t="s">
        <v>871</v>
      </c>
    </row>
    <row r="40" spans="1:1" x14ac:dyDescent="0.35">
      <c r="A40" s="269" t="s">
        <v>872</v>
      </c>
    </row>
    <row r="41" spans="1:1" x14ac:dyDescent="0.35">
      <c r="A41" s="269" t="s">
        <v>873</v>
      </c>
    </row>
    <row r="42" spans="1:1" x14ac:dyDescent="0.35">
      <c r="A42" s="268" t="s">
        <v>874</v>
      </c>
    </row>
    <row r="43" spans="1:1" x14ac:dyDescent="0.35">
      <c r="A43" s="269" t="s">
        <v>875</v>
      </c>
    </row>
    <row r="44" spans="1:1" x14ac:dyDescent="0.35">
      <c r="A44" s="268" t="s">
        <v>876</v>
      </c>
    </row>
    <row r="45" spans="1:1" x14ac:dyDescent="0.35">
      <c r="A45" s="269" t="s">
        <v>877</v>
      </c>
    </row>
    <row r="46" spans="1:1" x14ac:dyDescent="0.35">
      <c r="A46" s="268" t="s">
        <v>878</v>
      </c>
    </row>
    <row r="47" spans="1:1" x14ac:dyDescent="0.35">
      <c r="A47" s="269" t="s">
        <v>879</v>
      </c>
    </row>
    <row r="48" spans="1:1" x14ac:dyDescent="0.35">
      <c r="A48" s="269" t="s">
        <v>880</v>
      </c>
    </row>
    <row r="49" spans="1:1" x14ac:dyDescent="0.35">
      <c r="A49" s="269" t="s">
        <v>881</v>
      </c>
    </row>
    <row r="50" spans="1:1" x14ac:dyDescent="0.35">
      <c r="A50" s="268" t="s">
        <v>882</v>
      </c>
    </row>
    <row r="51" spans="1:1" x14ac:dyDescent="0.35">
      <c r="A51" s="269" t="s">
        <v>883</v>
      </c>
    </row>
    <row r="52" spans="1:1" ht="15.5" x14ac:dyDescent="0.35">
      <c r="A52" s="270" t="s">
        <v>884</v>
      </c>
    </row>
    <row r="53" spans="1:1" ht="15.5" x14ac:dyDescent="0.35">
      <c r="A53" s="270" t="s">
        <v>885</v>
      </c>
    </row>
    <row r="54" spans="1:1" ht="15.5" x14ac:dyDescent="0.35">
      <c r="A54" s="270" t="s">
        <v>886</v>
      </c>
    </row>
    <row r="55" spans="1:1" x14ac:dyDescent="0.35">
      <c r="A55" s="2" t="s">
        <v>887</v>
      </c>
    </row>
    <row r="56" spans="1:1" x14ac:dyDescent="0.35">
      <c r="A56" s="271" t="s">
        <v>888</v>
      </c>
    </row>
    <row r="57" spans="1:1" x14ac:dyDescent="0.35">
      <c r="A57" s="271" t="s">
        <v>896</v>
      </c>
    </row>
    <row r="58" spans="1:1" x14ac:dyDescent="0.35">
      <c r="A58" s="271" t="s">
        <v>948</v>
      </c>
    </row>
    <row r="59" spans="1:1" x14ac:dyDescent="0.35">
      <c r="A59" s="271" t="s">
        <v>949</v>
      </c>
    </row>
    <row r="60" spans="1:1" x14ac:dyDescent="0.35">
      <c r="A60" s="271" t="s">
        <v>950</v>
      </c>
    </row>
    <row r="61" spans="1:1" x14ac:dyDescent="0.35">
      <c r="A61" s="271" t="s">
        <v>961</v>
      </c>
    </row>
    <row r="62" spans="1:1" x14ac:dyDescent="0.35">
      <c r="A62" s="276" t="s">
        <v>957</v>
      </c>
    </row>
    <row r="63" spans="1:1" x14ac:dyDescent="0.35">
      <c r="A63" s="277" t="s">
        <v>958</v>
      </c>
    </row>
    <row r="64" spans="1:1" x14ac:dyDescent="0.35">
      <c r="A64" s="278" t="s">
        <v>959</v>
      </c>
    </row>
    <row r="65" spans="1:1" x14ac:dyDescent="0.35">
      <c r="A65" s="278" t="s">
        <v>960</v>
      </c>
    </row>
    <row r="66" spans="1:1" x14ac:dyDescent="0.35">
      <c r="A66" s="279" t="s">
        <v>962</v>
      </c>
    </row>
    <row r="67" spans="1:1" x14ac:dyDescent="0.35">
      <c r="A67" s="271" t="s">
        <v>963</v>
      </c>
    </row>
    <row r="68" spans="1:1" x14ac:dyDescent="0.35">
      <c r="A68" s="271" t="s">
        <v>966</v>
      </c>
    </row>
    <row r="69" spans="1:1" ht="14" customHeight="1" x14ac:dyDescent="0.35"/>
    <row r="70" spans="1:1" ht="14" customHeight="1" x14ac:dyDescent="0.35">
      <c r="A70" s="268" t="s">
        <v>976</v>
      </c>
    </row>
    <row r="71" spans="1:1" ht="14" customHeight="1" x14ac:dyDescent="0.35">
      <c r="A71" s="269" t="s">
        <v>977</v>
      </c>
    </row>
    <row r="72" spans="1:1" ht="14" customHeight="1" x14ac:dyDescent="0.35">
      <c r="A72" s="269" t="s">
        <v>978</v>
      </c>
    </row>
    <row r="73" spans="1:1" x14ac:dyDescent="0.35">
      <c r="A73" s="269" t="s">
        <v>979</v>
      </c>
    </row>
    <row r="74" spans="1:1" x14ac:dyDescent="0.35">
      <c r="A74" t="s">
        <v>980</v>
      </c>
    </row>
    <row r="75" spans="1:1" x14ac:dyDescent="0.35">
      <c r="A75" s="2" t="s">
        <v>974</v>
      </c>
    </row>
    <row r="76" spans="1:1" customFormat="1" x14ac:dyDescent="0.35">
      <c r="A76" t="s">
        <v>970</v>
      </c>
    </row>
    <row r="77" spans="1:1" customFormat="1" x14ac:dyDescent="0.35">
      <c r="A77" t="s">
        <v>971</v>
      </c>
    </row>
    <row r="78" spans="1:1" customFormat="1" x14ac:dyDescent="0.35">
      <c r="A78" t="s">
        <v>972</v>
      </c>
    </row>
    <row r="79" spans="1:1" customFormat="1" x14ac:dyDescent="0.35">
      <c r="A79" t="s">
        <v>993</v>
      </c>
    </row>
    <row r="80" spans="1:1" customFormat="1" x14ac:dyDescent="0.35">
      <c r="A80" t="s">
        <v>973</v>
      </c>
    </row>
    <row r="81" spans="1:1" x14ac:dyDescent="0.35">
      <c r="A81" s="271" t="s">
        <v>975</v>
      </c>
    </row>
    <row r="82" spans="1:1" x14ac:dyDescent="0.35">
      <c r="A82" s="271" t="s">
        <v>981</v>
      </c>
    </row>
    <row r="83" spans="1:1" x14ac:dyDescent="0.35">
      <c r="A83" s="271" t="s">
        <v>991</v>
      </c>
    </row>
    <row r="84" spans="1:1" x14ac:dyDescent="0.35">
      <c r="A84" s="271" t="s">
        <v>1138</v>
      </c>
    </row>
    <row r="85" spans="1:1" x14ac:dyDescent="0.35">
      <c r="A85" s="271" t="s">
        <v>982</v>
      </c>
    </row>
    <row r="86" spans="1:1" x14ac:dyDescent="0.35">
      <c r="A86" s="271" t="s">
        <v>983</v>
      </c>
    </row>
    <row r="87" spans="1:1" x14ac:dyDescent="0.35">
      <c r="A87" s="271" t="s">
        <v>984</v>
      </c>
    </row>
    <row r="88" spans="1:1" x14ac:dyDescent="0.35">
      <c r="A88" s="271" t="s">
        <v>985</v>
      </c>
    </row>
    <row r="89" spans="1:1" x14ac:dyDescent="0.35">
      <c r="A89" s="271" t="s">
        <v>986</v>
      </c>
    </row>
    <row r="90" spans="1:1" x14ac:dyDescent="0.35">
      <c r="A90" s="271" t="s">
        <v>987</v>
      </c>
    </row>
    <row r="91" spans="1:1" x14ac:dyDescent="0.35">
      <c r="A91" s="271" t="s">
        <v>988</v>
      </c>
    </row>
    <row r="92" spans="1:1" x14ac:dyDescent="0.35">
      <c r="A92" s="271" t="s">
        <v>992</v>
      </c>
    </row>
    <row r="93" spans="1:1" x14ac:dyDescent="0.35">
      <c r="A93" s="268" t="s">
        <v>995</v>
      </c>
    </row>
    <row r="94" spans="1:1" x14ac:dyDescent="0.35">
      <c r="A94" s="269" t="s">
        <v>996</v>
      </c>
    </row>
    <row r="95" spans="1:1" x14ac:dyDescent="0.35">
      <c r="A95" s="269" t="s">
        <v>997</v>
      </c>
    </row>
    <row r="96" spans="1:1" x14ac:dyDescent="0.35">
      <c r="A96" t="s">
        <v>998</v>
      </c>
    </row>
    <row r="97" spans="1:1" x14ac:dyDescent="0.35">
      <c r="A97" s="268" t="s">
        <v>1004</v>
      </c>
    </row>
    <row r="98" spans="1:1" x14ac:dyDescent="0.35">
      <c r="A98" s="269" t="s">
        <v>1005</v>
      </c>
    </row>
    <row r="99" spans="1:1" x14ac:dyDescent="0.35">
      <c r="A99" s="269" t="s">
        <v>1006</v>
      </c>
    </row>
    <row r="100" spans="1:1" x14ac:dyDescent="0.35">
      <c r="A100" s="269" t="s">
        <v>1007</v>
      </c>
    </row>
    <row r="101" spans="1:1" x14ac:dyDescent="0.35">
      <c r="A101" s="269" t="s">
        <v>1008</v>
      </c>
    </row>
    <row r="102" spans="1:1" x14ac:dyDescent="0.35">
      <c r="A102" s="269" t="s">
        <v>1009</v>
      </c>
    </row>
    <row r="103" spans="1:1" x14ac:dyDescent="0.35">
      <c r="A103" s="269" t="s">
        <v>1010</v>
      </c>
    </row>
    <row r="104" spans="1:1" x14ac:dyDescent="0.35">
      <c r="A104" s="269" t="s">
        <v>1011</v>
      </c>
    </row>
    <row r="105" spans="1:1" x14ac:dyDescent="0.35">
      <c r="A105" s="269" t="s">
        <v>1012</v>
      </c>
    </row>
    <row r="106" spans="1:1" x14ac:dyDescent="0.35">
      <c r="A106" s="271" t="s">
        <v>1013</v>
      </c>
    </row>
    <row r="107" spans="1:1" x14ac:dyDescent="0.35">
      <c r="A107" s="298" t="s">
        <v>1015</v>
      </c>
    </row>
    <row r="108" spans="1:1" x14ac:dyDescent="0.35">
      <c r="A108" s="298" t="s">
        <v>1014</v>
      </c>
    </row>
    <row r="109" spans="1:1" x14ac:dyDescent="0.35">
      <c r="A109" s="298" t="s">
        <v>1016</v>
      </c>
    </row>
    <row r="110" spans="1:1" x14ac:dyDescent="0.35">
      <c r="A110" s="298" t="s">
        <v>1020</v>
      </c>
    </row>
    <row r="111" spans="1:1" s="271" customFormat="1" x14ac:dyDescent="0.35">
      <c r="A111" s="271" t="s">
        <v>1021</v>
      </c>
    </row>
    <row r="112" spans="1:1" s="271" customFormat="1" x14ac:dyDescent="0.35">
      <c r="A112" s="271" t="s">
        <v>1139</v>
      </c>
    </row>
    <row r="113" spans="1:2" x14ac:dyDescent="0.35">
      <c r="A113" s="271" t="s">
        <v>1022</v>
      </c>
    </row>
    <row r="114" spans="1:2" x14ac:dyDescent="0.35">
      <c r="A114" s="271" t="s">
        <v>1026</v>
      </c>
    </row>
    <row r="115" spans="1:2" x14ac:dyDescent="0.35">
      <c r="A115" s="271" t="s">
        <v>1028</v>
      </c>
    </row>
    <row r="116" spans="1:2" x14ac:dyDescent="0.35">
      <c r="A116" s="271" t="s">
        <v>1054</v>
      </c>
    </row>
    <row r="117" spans="1:2" x14ac:dyDescent="0.35">
      <c r="A117" s="298" t="s">
        <v>1055</v>
      </c>
      <c r="B117" s="271"/>
    </row>
    <row r="118" spans="1:2" x14ac:dyDescent="0.35">
      <c r="A118" s="298" t="s">
        <v>1056</v>
      </c>
      <c r="B118" s="271"/>
    </row>
    <row r="119" spans="1:2" x14ac:dyDescent="0.35">
      <c r="A119" s="271" t="s">
        <v>1132</v>
      </c>
      <c r="B119" s="271"/>
    </row>
    <row r="120" spans="1:2" x14ac:dyDescent="0.35">
      <c r="A120" s="298" t="s">
        <v>1135</v>
      </c>
      <c r="B120" s="271"/>
    </row>
    <row r="121" spans="1:2" ht="72.5" x14ac:dyDescent="0.35">
      <c r="A121" s="481" t="s">
        <v>1134</v>
      </c>
    </row>
    <row r="122" spans="1:2" x14ac:dyDescent="0.35">
      <c r="A122" s="482" t="s">
        <v>1133</v>
      </c>
    </row>
  </sheetData>
  <sheetProtection algorithmName="SHA-512" hashValue="qE05SRgaVr9jvq0IS58PbWcxJ5xE385B3i4JnLitROPQEEwLlC6+8zQ8hU38djOTEuAxE4oA/AmQQQIHJgKfDQ==" saltValue="izmCa+I0daEJAwsfnnkyNQ==" spinCount="100000" sheet="1" sort="0" autoFilter="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A23B0-FA2A-4223-81C6-436BD8AD1EDC}">
  <sheetPr>
    <tabColor theme="4" tint="0.59999389629810485"/>
    <pageSetUpPr fitToPage="1"/>
  </sheetPr>
  <dimension ref="A1:T203"/>
  <sheetViews>
    <sheetView zoomScale="85" zoomScaleNormal="85" workbookViewId="0">
      <selection activeCell="J216" sqref="J216"/>
    </sheetView>
  </sheetViews>
  <sheetFormatPr defaultColWidth="20.54296875" defaultRowHeight="14.5" x14ac:dyDescent="0.35"/>
  <cols>
    <col min="1" max="1" width="16.453125" style="53" bestFit="1" customWidth="1"/>
    <col min="2" max="2" width="20.54296875" style="80"/>
    <col min="3" max="3" width="20.54296875" style="106"/>
    <col min="4" max="4" width="9.81640625" style="80" bestFit="1" customWidth="1"/>
    <col min="5" max="5" width="9.90625" style="80" hidden="1" customWidth="1"/>
    <col min="6" max="11" width="16.54296875" style="80" customWidth="1"/>
    <col min="12" max="12" width="16.54296875" style="81" customWidth="1"/>
    <col min="13" max="16" width="16.54296875" style="80" customWidth="1"/>
    <col min="17" max="17" width="16.54296875" style="81" customWidth="1"/>
    <col min="18" max="18" width="16.54296875" style="80" customWidth="1"/>
    <col min="19" max="19" width="16.54296875" style="81" customWidth="1"/>
    <col min="20" max="20" width="17.26953125" style="80" hidden="1" customWidth="1"/>
    <col min="21" max="16384" width="20.54296875" style="80"/>
  </cols>
  <sheetData>
    <row r="1" spans="1:19" s="154" customFormat="1" ht="29.15" customHeight="1" thickBot="1" x14ac:dyDescent="0.4">
      <c r="A1" s="486" t="s">
        <v>752</v>
      </c>
      <c r="B1" s="487"/>
      <c r="C1" s="487"/>
      <c r="D1" s="487"/>
      <c r="E1" s="487"/>
      <c r="F1" s="487"/>
      <c r="G1" s="487"/>
      <c r="H1" s="487"/>
      <c r="I1" s="487"/>
      <c r="J1" s="487"/>
      <c r="K1" s="487"/>
      <c r="L1" s="487"/>
      <c r="M1" s="487"/>
      <c r="N1" s="487"/>
      <c r="O1" s="487"/>
      <c r="P1" s="487"/>
      <c r="Q1" s="487"/>
      <c r="R1" s="487"/>
      <c r="S1" s="488"/>
    </row>
    <row r="2" spans="1:19" s="79" customFormat="1" ht="101.5" x14ac:dyDescent="0.35">
      <c r="A2" s="73" t="s">
        <v>0</v>
      </c>
      <c r="B2" s="74" t="s">
        <v>1</v>
      </c>
      <c r="C2" s="74" t="s">
        <v>2</v>
      </c>
      <c r="D2" s="74" t="s">
        <v>3</v>
      </c>
      <c r="E2" s="74" t="s">
        <v>777</v>
      </c>
      <c r="F2" s="420" t="s">
        <v>1109</v>
      </c>
      <c r="G2" s="419" t="s">
        <v>1128</v>
      </c>
      <c r="H2" s="419" t="s">
        <v>1126</v>
      </c>
      <c r="I2" s="74" t="s">
        <v>4</v>
      </c>
      <c r="J2" s="74" t="s">
        <v>5</v>
      </c>
      <c r="K2" s="74" t="s">
        <v>6</v>
      </c>
      <c r="L2" s="58" t="s">
        <v>1110</v>
      </c>
      <c r="M2" s="419" t="s">
        <v>1125</v>
      </c>
      <c r="N2" s="58" t="s">
        <v>1111</v>
      </c>
      <c r="O2" s="74" t="s">
        <v>1112</v>
      </c>
      <c r="P2" s="74" t="s">
        <v>1124</v>
      </c>
      <c r="Q2" s="74" t="s">
        <v>1114</v>
      </c>
      <c r="R2" s="74" t="s">
        <v>1115</v>
      </c>
      <c r="S2" s="75" t="s">
        <v>1123</v>
      </c>
    </row>
    <row r="3" spans="1:19" x14ac:dyDescent="0.35">
      <c r="A3" s="59" t="s">
        <v>9</v>
      </c>
      <c r="B3" s="54" t="s">
        <v>10</v>
      </c>
      <c r="C3" s="106" t="s">
        <v>11</v>
      </c>
      <c r="D3" s="54">
        <v>90785</v>
      </c>
      <c r="E3" s="263"/>
      <c r="F3" s="414">
        <v>16.5</v>
      </c>
      <c r="G3" s="414">
        <v>16.5</v>
      </c>
      <c r="H3" s="414">
        <v>16.5</v>
      </c>
      <c r="I3" s="61" t="s">
        <v>12</v>
      </c>
      <c r="J3" s="61">
        <v>16.5</v>
      </c>
      <c r="K3" s="61">
        <v>16.5</v>
      </c>
      <c r="L3" s="61">
        <v>16.5</v>
      </c>
      <c r="M3" s="414">
        <v>16.5</v>
      </c>
      <c r="N3" s="61">
        <v>16.5</v>
      </c>
      <c r="O3" s="61">
        <v>16.5</v>
      </c>
      <c r="P3" s="61">
        <v>16.5</v>
      </c>
      <c r="Q3" s="61">
        <v>16.5</v>
      </c>
      <c r="R3" s="61">
        <v>16.5</v>
      </c>
      <c r="S3" s="61">
        <v>16.5</v>
      </c>
    </row>
    <row r="4" spans="1:19" ht="29" x14ac:dyDescent="0.35">
      <c r="A4" s="59" t="s">
        <v>9</v>
      </c>
      <c r="B4" s="54" t="s">
        <v>13</v>
      </c>
      <c r="C4" s="106" t="s">
        <v>14</v>
      </c>
      <c r="D4" s="54">
        <v>90791</v>
      </c>
      <c r="E4" s="263"/>
      <c r="F4" s="76" t="s">
        <v>12</v>
      </c>
      <c r="G4" s="55" t="s">
        <v>12</v>
      </c>
      <c r="H4" s="55" t="s">
        <v>12</v>
      </c>
      <c r="I4" s="61" t="s">
        <v>12</v>
      </c>
      <c r="J4" s="61" t="s">
        <v>12</v>
      </c>
      <c r="K4" s="61" t="s">
        <v>12</v>
      </c>
      <c r="L4" s="61">
        <v>64.735641299999997</v>
      </c>
      <c r="M4" s="55" t="s">
        <v>12</v>
      </c>
      <c r="N4" s="61">
        <v>99.510985799999986</v>
      </c>
      <c r="O4" s="61" t="s">
        <v>12</v>
      </c>
      <c r="P4" s="61">
        <v>111.28110240000001</v>
      </c>
      <c r="Q4" s="61" t="s">
        <v>12</v>
      </c>
      <c r="R4" s="61">
        <v>123.051219</v>
      </c>
      <c r="S4" s="62">
        <v>247.70745389999999</v>
      </c>
    </row>
    <row r="5" spans="1:19" ht="43.5" x14ac:dyDescent="0.35">
      <c r="A5" s="59" t="s">
        <v>9</v>
      </c>
      <c r="B5" s="54" t="s">
        <v>16</v>
      </c>
      <c r="C5" s="106" t="s">
        <v>999</v>
      </c>
      <c r="D5" s="54">
        <v>90846</v>
      </c>
      <c r="E5" s="263">
        <v>3</v>
      </c>
      <c r="F5" s="76" t="s">
        <v>12</v>
      </c>
      <c r="G5" s="55" t="s">
        <v>12</v>
      </c>
      <c r="H5" s="55" t="s">
        <v>12</v>
      </c>
      <c r="I5" s="61" t="s">
        <v>12</v>
      </c>
      <c r="J5" s="61" t="s">
        <v>12</v>
      </c>
      <c r="K5" s="61" t="s">
        <v>12</v>
      </c>
      <c r="L5" s="61">
        <v>194.20692389999999</v>
      </c>
      <c r="M5" s="55" t="s">
        <v>12</v>
      </c>
      <c r="N5" s="61">
        <v>298.53295739999999</v>
      </c>
      <c r="O5" s="61" t="s">
        <v>12</v>
      </c>
      <c r="P5" s="61">
        <v>333.84330719999997</v>
      </c>
      <c r="Q5" s="61" t="s">
        <v>12</v>
      </c>
      <c r="R5" s="61">
        <v>369.15365700000001</v>
      </c>
      <c r="S5" s="62">
        <v>743.12236169999994</v>
      </c>
    </row>
    <row r="6" spans="1:19" ht="72.5" x14ac:dyDescent="0.35">
      <c r="A6" s="59" t="s">
        <v>9</v>
      </c>
      <c r="B6" s="54" t="s">
        <v>16</v>
      </c>
      <c r="C6" s="106" t="s">
        <v>1001</v>
      </c>
      <c r="D6" s="54">
        <v>90847</v>
      </c>
      <c r="E6" s="263">
        <v>3</v>
      </c>
      <c r="F6" s="76" t="s">
        <v>12</v>
      </c>
      <c r="G6" s="55" t="s">
        <v>12</v>
      </c>
      <c r="H6" s="55" t="s">
        <v>12</v>
      </c>
      <c r="I6" s="61" t="s">
        <v>12</v>
      </c>
      <c r="J6" s="61" t="s">
        <v>12</v>
      </c>
      <c r="K6" s="61" t="s">
        <v>12</v>
      </c>
      <c r="L6" s="61">
        <v>194.20692389999999</v>
      </c>
      <c r="M6" s="55" t="s">
        <v>12</v>
      </c>
      <c r="N6" s="61">
        <v>298.53295739999999</v>
      </c>
      <c r="O6" s="61" t="s">
        <v>12</v>
      </c>
      <c r="P6" s="61">
        <v>333.84330719999997</v>
      </c>
      <c r="Q6" s="61" t="s">
        <v>12</v>
      </c>
      <c r="R6" s="61">
        <v>369.15365700000001</v>
      </c>
      <c r="S6" s="62">
        <v>743.12236169999994</v>
      </c>
    </row>
    <row r="7" spans="1:19" ht="43.5" x14ac:dyDescent="0.35">
      <c r="A7" s="59" t="s">
        <v>9</v>
      </c>
      <c r="B7" s="54" t="s">
        <v>16</v>
      </c>
      <c r="C7" s="106" t="s">
        <v>17</v>
      </c>
      <c r="D7" s="54">
        <v>90849</v>
      </c>
      <c r="E7" s="263"/>
      <c r="F7" s="76" t="s">
        <v>12</v>
      </c>
      <c r="G7" s="55" t="s">
        <v>12</v>
      </c>
      <c r="H7" s="55" t="s">
        <v>12</v>
      </c>
      <c r="I7" s="61" t="s">
        <v>12</v>
      </c>
      <c r="J7" s="61" t="s">
        <v>12</v>
      </c>
      <c r="K7" s="61" t="s">
        <v>12</v>
      </c>
      <c r="L7" s="61">
        <f>64.7356413/4.5</f>
        <v>14.385698066666667</v>
      </c>
      <c r="M7" s="55" t="s">
        <v>12</v>
      </c>
      <c r="N7" s="61">
        <f>99.5109858/4.5</f>
        <v>22.1135524</v>
      </c>
      <c r="O7" s="61" t="s">
        <v>12</v>
      </c>
      <c r="P7" s="61">
        <f>111.2811024/4.5</f>
        <v>24.729133866666665</v>
      </c>
      <c r="Q7" s="61" t="s">
        <v>12</v>
      </c>
      <c r="R7" s="61">
        <f>123.051219/4.5</f>
        <v>27.344715333333333</v>
      </c>
      <c r="S7" s="62">
        <f>247.7074539/4.5</f>
        <v>55.046100866666663</v>
      </c>
    </row>
    <row r="8" spans="1:19" ht="130.5" x14ac:dyDescent="0.35">
      <c r="A8" s="59" t="s">
        <v>9</v>
      </c>
      <c r="B8" s="54" t="s">
        <v>13</v>
      </c>
      <c r="C8" s="106" t="s">
        <v>18</v>
      </c>
      <c r="D8" s="54">
        <v>90885</v>
      </c>
      <c r="E8" s="263"/>
      <c r="F8" s="76" t="s">
        <v>12</v>
      </c>
      <c r="G8" s="55" t="s">
        <v>12</v>
      </c>
      <c r="H8" s="55" t="s">
        <v>12</v>
      </c>
      <c r="I8" s="61" t="s">
        <v>12</v>
      </c>
      <c r="J8" s="61" t="s">
        <v>12</v>
      </c>
      <c r="K8" s="61" t="s">
        <v>12</v>
      </c>
      <c r="L8" s="61">
        <v>64.735641299999997</v>
      </c>
      <c r="M8" s="55" t="s">
        <v>12</v>
      </c>
      <c r="N8" s="61">
        <v>99.510985799999986</v>
      </c>
      <c r="O8" s="61" t="s">
        <v>12</v>
      </c>
      <c r="P8" s="61">
        <v>111.28110240000001</v>
      </c>
      <c r="Q8" s="61" t="s">
        <v>12</v>
      </c>
      <c r="R8" s="61">
        <v>123.051219</v>
      </c>
      <c r="S8" s="62">
        <v>247.70745389999999</v>
      </c>
    </row>
    <row r="9" spans="1:19" ht="101.5" x14ac:dyDescent="0.35">
      <c r="A9" s="59" t="s">
        <v>9</v>
      </c>
      <c r="B9" s="54" t="s">
        <v>10</v>
      </c>
      <c r="C9" s="106" t="s">
        <v>19</v>
      </c>
      <c r="D9" s="54">
        <v>90887</v>
      </c>
      <c r="E9" s="263"/>
      <c r="F9" s="76" t="s">
        <v>12</v>
      </c>
      <c r="G9" s="55" t="s">
        <v>12</v>
      </c>
      <c r="H9" s="55" t="s">
        <v>12</v>
      </c>
      <c r="I9" s="61" t="s">
        <v>12</v>
      </c>
      <c r="J9" s="61" t="s">
        <v>12</v>
      </c>
      <c r="K9" s="61" t="s">
        <v>12</v>
      </c>
      <c r="L9" s="61">
        <v>64.735641299999997</v>
      </c>
      <c r="M9" s="414">
        <v>85.600847999999985</v>
      </c>
      <c r="N9" s="61">
        <v>99.510985799999986</v>
      </c>
      <c r="O9" s="61">
        <v>100.5809964</v>
      </c>
      <c r="P9" s="61">
        <v>111.28110240000001</v>
      </c>
      <c r="Q9" s="61">
        <v>118.77117659999999</v>
      </c>
      <c r="R9" s="61">
        <v>123.051219</v>
      </c>
      <c r="S9" s="62">
        <v>247.70745389999999</v>
      </c>
    </row>
    <row r="10" spans="1:19" ht="29" x14ac:dyDescent="0.35">
      <c r="A10" s="59" t="s">
        <v>9</v>
      </c>
      <c r="B10" s="54" t="s">
        <v>13</v>
      </c>
      <c r="C10" s="106" t="s">
        <v>22</v>
      </c>
      <c r="D10" s="54">
        <v>96130</v>
      </c>
      <c r="E10" s="263">
        <v>4</v>
      </c>
      <c r="F10" s="76" t="s">
        <v>12</v>
      </c>
      <c r="G10" s="55" t="s">
        <v>12</v>
      </c>
      <c r="H10" s="55" t="s">
        <v>12</v>
      </c>
      <c r="I10" s="61" t="s">
        <v>12</v>
      </c>
      <c r="J10" s="61" t="s">
        <v>12</v>
      </c>
      <c r="K10" s="61" t="s">
        <v>12</v>
      </c>
      <c r="L10" s="61" t="s">
        <v>12</v>
      </c>
      <c r="M10" s="55" t="s">
        <v>12</v>
      </c>
      <c r="N10" s="61">
        <v>398.0439432</v>
      </c>
      <c r="O10" s="61" t="s">
        <v>12</v>
      </c>
      <c r="P10" s="61">
        <v>445.12440959999998</v>
      </c>
      <c r="Q10" s="61" t="s">
        <v>12</v>
      </c>
      <c r="R10" s="61">
        <v>492.20487600000001</v>
      </c>
      <c r="S10" s="62">
        <v>990.82981559999996</v>
      </c>
    </row>
    <row r="11" spans="1:19" ht="43.5" x14ac:dyDescent="0.35">
      <c r="A11" s="59" t="s">
        <v>9</v>
      </c>
      <c r="B11" s="54" t="s">
        <v>13</v>
      </c>
      <c r="C11" s="106" t="s">
        <v>23</v>
      </c>
      <c r="D11" s="54">
        <v>96131</v>
      </c>
      <c r="E11" s="263">
        <v>4</v>
      </c>
      <c r="F11" s="76" t="s">
        <v>12</v>
      </c>
      <c r="G11" s="55" t="s">
        <v>12</v>
      </c>
      <c r="H11" s="55" t="s">
        <v>12</v>
      </c>
      <c r="I11" s="61" t="s">
        <v>12</v>
      </c>
      <c r="J11" s="61" t="s">
        <v>12</v>
      </c>
      <c r="K11" s="61" t="s">
        <v>12</v>
      </c>
      <c r="L11" s="61" t="s">
        <v>12</v>
      </c>
      <c r="M11" s="55" t="s">
        <v>12</v>
      </c>
      <c r="N11" s="61">
        <v>398.0439432</v>
      </c>
      <c r="O11" s="61" t="s">
        <v>12</v>
      </c>
      <c r="P11" s="61">
        <v>445.12440959999998</v>
      </c>
      <c r="Q11" s="61" t="s">
        <v>12</v>
      </c>
      <c r="R11" s="61">
        <v>492.20487600000001</v>
      </c>
      <c r="S11" s="62">
        <v>990.82981559999996</v>
      </c>
    </row>
    <row r="12" spans="1:19" ht="72.5" x14ac:dyDescent="0.35">
      <c r="A12" s="59" t="s">
        <v>9</v>
      </c>
      <c r="B12" s="54" t="s">
        <v>10</v>
      </c>
      <c r="C12" s="106" t="s">
        <v>25</v>
      </c>
      <c r="D12" s="54">
        <v>96170</v>
      </c>
      <c r="E12" s="263">
        <v>2</v>
      </c>
      <c r="F12" s="412">
        <v>72.760000000000005</v>
      </c>
      <c r="G12" s="414">
        <v>90.96</v>
      </c>
      <c r="H12" s="414">
        <v>105.94</v>
      </c>
      <c r="I12" s="61" t="s">
        <v>12</v>
      </c>
      <c r="J12" s="61" t="s">
        <v>12</v>
      </c>
      <c r="K12" s="61" t="s">
        <v>12</v>
      </c>
      <c r="L12" s="61">
        <v>129.47128259999999</v>
      </c>
      <c r="M12" s="414">
        <v>171.2</v>
      </c>
      <c r="N12" s="61">
        <v>199.0219716</v>
      </c>
      <c r="O12" s="61">
        <v>201.16199280000001</v>
      </c>
      <c r="P12" s="61">
        <v>222.56220479999999</v>
      </c>
      <c r="Q12" s="61" t="s">
        <v>12</v>
      </c>
      <c r="R12" s="61">
        <v>246.10243800000001</v>
      </c>
      <c r="S12" s="62">
        <v>495.41490779999998</v>
      </c>
    </row>
    <row r="13" spans="1:19" ht="87" x14ac:dyDescent="0.35">
      <c r="A13" s="59" t="s">
        <v>9</v>
      </c>
      <c r="B13" s="54" t="s">
        <v>10</v>
      </c>
      <c r="C13" s="106" t="s">
        <v>26</v>
      </c>
      <c r="D13" s="54">
        <v>96171</v>
      </c>
      <c r="E13" s="263"/>
      <c r="F13" s="412">
        <v>36.380360400000001</v>
      </c>
      <c r="G13" s="414">
        <v>45.475450500000001</v>
      </c>
      <c r="H13" s="414">
        <v>52.965524699999996</v>
      </c>
      <c r="I13" s="61" t="s">
        <v>12</v>
      </c>
      <c r="J13" s="61" t="s">
        <v>12</v>
      </c>
      <c r="K13" s="61" t="s">
        <v>12</v>
      </c>
      <c r="L13" s="61">
        <v>64.735641299999997</v>
      </c>
      <c r="M13" s="414">
        <v>85.600847999999985</v>
      </c>
      <c r="N13" s="61">
        <v>99.510985799999986</v>
      </c>
      <c r="O13" s="61">
        <v>100.5809964</v>
      </c>
      <c r="P13" s="61">
        <v>111.28110240000001</v>
      </c>
      <c r="Q13" s="61" t="s">
        <v>12</v>
      </c>
      <c r="R13" s="61">
        <v>123.051219</v>
      </c>
      <c r="S13" s="62">
        <v>247.70745389999999</v>
      </c>
    </row>
    <row r="14" spans="1:19" ht="43.5" x14ac:dyDescent="0.35">
      <c r="A14" s="59" t="s">
        <v>9</v>
      </c>
      <c r="B14" s="54" t="s">
        <v>13</v>
      </c>
      <c r="C14" s="106" t="s">
        <v>27</v>
      </c>
      <c r="D14" s="54">
        <v>98966</v>
      </c>
      <c r="E14" s="263">
        <v>0.5</v>
      </c>
      <c r="F14" s="76" t="s">
        <v>12</v>
      </c>
      <c r="G14" s="55" t="s">
        <v>12</v>
      </c>
      <c r="H14" s="55" t="s">
        <v>12</v>
      </c>
      <c r="I14" s="61" t="s">
        <v>12</v>
      </c>
      <c r="J14" s="61" t="s">
        <v>12</v>
      </c>
      <c r="K14" s="61" t="s">
        <v>12</v>
      </c>
      <c r="L14" s="61">
        <v>32.367820649999999</v>
      </c>
      <c r="M14" s="55" t="s">
        <v>12</v>
      </c>
      <c r="N14" s="61">
        <v>49.7554929</v>
      </c>
      <c r="O14" s="61" t="s">
        <v>12</v>
      </c>
      <c r="P14" s="61">
        <v>55.640551199999997</v>
      </c>
      <c r="Q14" s="61" t="s">
        <v>12</v>
      </c>
      <c r="R14" s="61">
        <v>61.525609500000002</v>
      </c>
      <c r="S14" s="62" t="s">
        <v>12</v>
      </c>
    </row>
    <row r="15" spans="1:19" ht="43.5" x14ac:dyDescent="0.35">
      <c r="A15" s="59" t="s">
        <v>9</v>
      </c>
      <c r="B15" s="54" t="s">
        <v>13</v>
      </c>
      <c r="C15" s="106" t="s">
        <v>28</v>
      </c>
      <c r="D15" s="54">
        <v>98967</v>
      </c>
      <c r="E15" s="263"/>
      <c r="F15" s="76" t="s">
        <v>12</v>
      </c>
      <c r="G15" s="55" t="s">
        <v>12</v>
      </c>
      <c r="H15" s="55" t="s">
        <v>12</v>
      </c>
      <c r="I15" s="61" t="s">
        <v>12</v>
      </c>
      <c r="J15" s="61" t="s">
        <v>12</v>
      </c>
      <c r="K15" s="61" t="s">
        <v>12</v>
      </c>
      <c r="L15" s="61">
        <v>64.735641299999997</v>
      </c>
      <c r="M15" s="55" t="s">
        <v>12</v>
      </c>
      <c r="N15" s="61">
        <v>99.510985799999986</v>
      </c>
      <c r="O15" s="61" t="s">
        <v>12</v>
      </c>
      <c r="P15" s="61">
        <v>111.28110240000001</v>
      </c>
      <c r="Q15" s="61" t="s">
        <v>12</v>
      </c>
      <c r="R15" s="61">
        <v>123.051219</v>
      </c>
      <c r="S15" s="62" t="s">
        <v>12</v>
      </c>
    </row>
    <row r="16" spans="1:19" ht="43.5" x14ac:dyDescent="0.35">
      <c r="A16" s="59" t="s">
        <v>9</v>
      </c>
      <c r="B16" s="54" t="s">
        <v>13</v>
      </c>
      <c r="C16" s="106" t="s">
        <v>29</v>
      </c>
      <c r="D16" s="54">
        <v>98968</v>
      </c>
      <c r="E16" s="263">
        <v>1.5</v>
      </c>
      <c r="F16" s="76" t="s">
        <v>12</v>
      </c>
      <c r="G16" s="55" t="s">
        <v>12</v>
      </c>
      <c r="H16" s="55" t="s">
        <v>12</v>
      </c>
      <c r="I16" s="61" t="s">
        <v>12</v>
      </c>
      <c r="J16" s="61" t="s">
        <v>12</v>
      </c>
      <c r="K16" s="61" t="s">
        <v>12</v>
      </c>
      <c r="L16" s="61">
        <f>64.7356413*Table3724[[#This Row],[Units]]</f>
        <v>97.103461949999996</v>
      </c>
      <c r="M16" s="55" t="s">
        <v>12</v>
      </c>
      <c r="N16" s="61">
        <f>99.5109858*Table3724[[#This Row],[Units]]</f>
        <v>149.26647869999999</v>
      </c>
      <c r="O16" s="61" t="s">
        <v>12</v>
      </c>
      <c r="P16" s="61">
        <f>111.2811024*Table3724[[#This Row],[Units]]</f>
        <v>166.92165359999998</v>
      </c>
      <c r="Q16" s="61" t="s">
        <v>12</v>
      </c>
      <c r="R16" s="61">
        <f>123.051219*Table3724[[#This Row],[Units]]</f>
        <v>184.5768285</v>
      </c>
      <c r="S16" s="62" t="s">
        <v>12</v>
      </c>
    </row>
    <row r="17" spans="1:19" ht="29" x14ac:dyDescent="0.35">
      <c r="A17" s="59" t="s">
        <v>9</v>
      </c>
      <c r="B17" s="54" t="s">
        <v>13</v>
      </c>
      <c r="C17" s="106" t="s">
        <v>38</v>
      </c>
      <c r="D17" s="54">
        <v>99341</v>
      </c>
      <c r="E17" s="263"/>
      <c r="F17" s="76" t="s">
        <v>12</v>
      </c>
      <c r="G17" s="55" t="s">
        <v>12</v>
      </c>
      <c r="H17" s="55" t="s">
        <v>12</v>
      </c>
      <c r="I17" s="61" t="s">
        <v>12</v>
      </c>
      <c r="J17" s="61" t="s">
        <v>12</v>
      </c>
      <c r="K17" s="61" t="s">
        <v>12</v>
      </c>
      <c r="L17" s="61" t="s">
        <v>12</v>
      </c>
      <c r="M17" s="55" t="s">
        <v>12</v>
      </c>
      <c r="N17" s="61" t="s">
        <v>12</v>
      </c>
      <c r="O17" s="61" t="s">
        <v>12</v>
      </c>
      <c r="P17" s="61">
        <v>111.28110240000001</v>
      </c>
      <c r="Q17" s="61" t="s">
        <v>12</v>
      </c>
      <c r="R17" s="61">
        <v>123.051219</v>
      </c>
      <c r="S17" s="62">
        <v>247.70745389999999</v>
      </c>
    </row>
    <row r="18" spans="1:19" ht="29" x14ac:dyDescent="0.35">
      <c r="A18" s="59" t="s">
        <v>9</v>
      </c>
      <c r="B18" s="54" t="s">
        <v>13</v>
      </c>
      <c r="C18" s="106" t="s">
        <v>39</v>
      </c>
      <c r="D18" s="54">
        <v>99342</v>
      </c>
      <c r="E18" s="263">
        <v>2</v>
      </c>
      <c r="F18" s="76" t="s">
        <v>12</v>
      </c>
      <c r="G18" s="55" t="s">
        <v>12</v>
      </c>
      <c r="H18" s="55" t="s">
        <v>12</v>
      </c>
      <c r="I18" s="61" t="s">
        <v>12</v>
      </c>
      <c r="J18" s="61" t="s">
        <v>12</v>
      </c>
      <c r="K18" s="61" t="s">
        <v>12</v>
      </c>
      <c r="L18" s="61" t="s">
        <v>12</v>
      </c>
      <c r="M18" s="55" t="s">
        <v>12</v>
      </c>
      <c r="N18" s="61" t="s">
        <v>12</v>
      </c>
      <c r="O18" s="61" t="s">
        <v>12</v>
      </c>
      <c r="P18" s="61">
        <v>222.56220479999999</v>
      </c>
      <c r="Q18" s="61" t="s">
        <v>12</v>
      </c>
      <c r="R18" s="61">
        <v>246.10243800000001</v>
      </c>
      <c r="S18" s="62">
        <v>495.41490779999998</v>
      </c>
    </row>
    <row r="19" spans="1:19" ht="29" x14ac:dyDescent="0.35">
      <c r="A19" s="59" t="s">
        <v>9</v>
      </c>
      <c r="B19" s="54" t="s">
        <v>13</v>
      </c>
      <c r="C19" s="106" t="s">
        <v>40</v>
      </c>
      <c r="D19" s="54">
        <v>99344</v>
      </c>
      <c r="E19" s="263">
        <v>4</v>
      </c>
      <c r="F19" s="76" t="s">
        <v>12</v>
      </c>
      <c r="G19" s="55" t="s">
        <v>12</v>
      </c>
      <c r="H19" s="55" t="s">
        <v>12</v>
      </c>
      <c r="I19" s="61" t="s">
        <v>12</v>
      </c>
      <c r="J19" s="61" t="s">
        <v>12</v>
      </c>
      <c r="K19" s="61" t="s">
        <v>12</v>
      </c>
      <c r="L19" s="61" t="s">
        <v>12</v>
      </c>
      <c r="M19" s="55" t="s">
        <v>12</v>
      </c>
      <c r="N19" s="61" t="s">
        <v>12</v>
      </c>
      <c r="O19" s="61" t="s">
        <v>12</v>
      </c>
      <c r="P19" s="61">
        <v>445.12440959999998</v>
      </c>
      <c r="Q19" s="61" t="s">
        <v>12</v>
      </c>
      <c r="R19" s="61">
        <v>492.20487600000001</v>
      </c>
      <c r="S19" s="62">
        <v>990.82981559999996</v>
      </c>
    </row>
    <row r="20" spans="1:19" ht="29" x14ac:dyDescent="0.35">
      <c r="A20" s="59" t="s">
        <v>9</v>
      </c>
      <c r="B20" s="54" t="s">
        <v>13</v>
      </c>
      <c r="C20" s="106" t="s">
        <v>41</v>
      </c>
      <c r="D20" s="54">
        <v>99345</v>
      </c>
      <c r="E20" s="263">
        <v>5</v>
      </c>
      <c r="F20" s="76" t="s">
        <v>12</v>
      </c>
      <c r="G20" s="55" t="s">
        <v>12</v>
      </c>
      <c r="H20" s="55" t="s">
        <v>12</v>
      </c>
      <c r="I20" s="61" t="s">
        <v>12</v>
      </c>
      <c r="J20" s="61" t="s">
        <v>12</v>
      </c>
      <c r="K20" s="61" t="s">
        <v>12</v>
      </c>
      <c r="L20" s="61" t="s">
        <v>12</v>
      </c>
      <c r="M20" s="55" t="s">
        <v>12</v>
      </c>
      <c r="N20" s="61" t="s">
        <v>12</v>
      </c>
      <c r="O20" s="61" t="s">
        <v>12</v>
      </c>
      <c r="P20" s="61">
        <v>556.40551199999993</v>
      </c>
      <c r="Q20" s="61" t="s">
        <v>12</v>
      </c>
      <c r="R20" s="61">
        <v>615.25609499999996</v>
      </c>
      <c r="S20" s="62">
        <v>1238.5372694999999</v>
      </c>
    </row>
    <row r="21" spans="1:19" ht="43.5" x14ac:dyDescent="0.35">
      <c r="A21" s="59" t="s">
        <v>9</v>
      </c>
      <c r="B21" s="54" t="s">
        <v>13</v>
      </c>
      <c r="C21" s="106" t="s">
        <v>42</v>
      </c>
      <c r="D21" s="54">
        <v>99347</v>
      </c>
      <c r="E21" s="263"/>
      <c r="F21" s="76" t="s">
        <v>12</v>
      </c>
      <c r="G21" s="55" t="s">
        <v>12</v>
      </c>
      <c r="H21" s="55" t="s">
        <v>12</v>
      </c>
      <c r="I21" s="61" t="s">
        <v>12</v>
      </c>
      <c r="J21" s="61" t="s">
        <v>12</v>
      </c>
      <c r="K21" s="61" t="s">
        <v>12</v>
      </c>
      <c r="L21" s="61" t="s">
        <v>12</v>
      </c>
      <c r="M21" s="55" t="s">
        <v>12</v>
      </c>
      <c r="N21" s="61" t="s">
        <v>12</v>
      </c>
      <c r="O21" s="61" t="s">
        <v>12</v>
      </c>
      <c r="P21" s="61">
        <v>111.28110240000001</v>
      </c>
      <c r="Q21" s="61" t="s">
        <v>12</v>
      </c>
      <c r="R21" s="61">
        <v>123.051219</v>
      </c>
      <c r="S21" s="62">
        <v>247.70745389999999</v>
      </c>
    </row>
    <row r="22" spans="1:19" ht="43.5" x14ac:dyDescent="0.35">
      <c r="A22" s="59" t="s">
        <v>9</v>
      </c>
      <c r="B22" s="54" t="s">
        <v>13</v>
      </c>
      <c r="C22" s="106" t="s">
        <v>43</v>
      </c>
      <c r="D22" s="54">
        <v>99348</v>
      </c>
      <c r="E22" s="263">
        <v>2</v>
      </c>
      <c r="F22" s="76" t="s">
        <v>12</v>
      </c>
      <c r="G22" s="55" t="s">
        <v>12</v>
      </c>
      <c r="H22" s="55" t="s">
        <v>12</v>
      </c>
      <c r="I22" s="61" t="s">
        <v>12</v>
      </c>
      <c r="J22" s="61" t="s">
        <v>12</v>
      </c>
      <c r="K22" s="61" t="s">
        <v>12</v>
      </c>
      <c r="L22" s="61" t="s">
        <v>12</v>
      </c>
      <c r="M22" s="55" t="s">
        <v>12</v>
      </c>
      <c r="N22" s="61" t="s">
        <v>12</v>
      </c>
      <c r="O22" s="61" t="s">
        <v>12</v>
      </c>
      <c r="P22" s="61">
        <v>222.56220479999999</v>
      </c>
      <c r="Q22" s="61" t="s">
        <v>12</v>
      </c>
      <c r="R22" s="61">
        <v>246.10243800000001</v>
      </c>
      <c r="S22" s="62">
        <v>495.41490779999998</v>
      </c>
    </row>
    <row r="23" spans="1:19" ht="43.5" x14ac:dyDescent="0.35">
      <c r="A23" s="59" t="s">
        <v>9</v>
      </c>
      <c r="B23" s="54" t="s">
        <v>13</v>
      </c>
      <c r="C23" s="106" t="s">
        <v>44</v>
      </c>
      <c r="D23" s="54">
        <v>99349</v>
      </c>
      <c r="E23" s="263">
        <v>3</v>
      </c>
      <c r="F23" s="76" t="s">
        <v>12</v>
      </c>
      <c r="G23" s="55" t="s">
        <v>12</v>
      </c>
      <c r="H23" s="55" t="s">
        <v>12</v>
      </c>
      <c r="I23" s="61" t="s">
        <v>12</v>
      </c>
      <c r="J23" s="61" t="s">
        <v>12</v>
      </c>
      <c r="K23" s="61" t="s">
        <v>12</v>
      </c>
      <c r="L23" s="61" t="s">
        <v>12</v>
      </c>
      <c r="M23" s="55" t="s">
        <v>12</v>
      </c>
      <c r="N23" s="61" t="s">
        <v>12</v>
      </c>
      <c r="O23" s="61" t="s">
        <v>12</v>
      </c>
      <c r="P23" s="61">
        <v>333.84330719999997</v>
      </c>
      <c r="Q23" s="61" t="s">
        <v>12</v>
      </c>
      <c r="R23" s="61">
        <v>369.15365700000001</v>
      </c>
      <c r="S23" s="62">
        <v>743.12236169999994</v>
      </c>
    </row>
    <row r="24" spans="1:19" ht="43.5" x14ac:dyDescent="0.35">
      <c r="A24" s="59" t="s">
        <v>9</v>
      </c>
      <c r="B24" s="54" t="s">
        <v>13</v>
      </c>
      <c r="C24" s="106" t="s">
        <v>45</v>
      </c>
      <c r="D24" s="54">
        <v>99350</v>
      </c>
      <c r="E24" s="263">
        <v>4</v>
      </c>
      <c r="F24" s="76" t="s">
        <v>12</v>
      </c>
      <c r="G24" s="55" t="s">
        <v>12</v>
      </c>
      <c r="H24" s="55" t="s">
        <v>12</v>
      </c>
      <c r="I24" s="61" t="s">
        <v>12</v>
      </c>
      <c r="J24" s="61" t="s">
        <v>12</v>
      </c>
      <c r="K24" s="61" t="s">
        <v>12</v>
      </c>
      <c r="L24" s="61" t="s">
        <v>12</v>
      </c>
      <c r="M24" s="55" t="s">
        <v>12</v>
      </c>
      <c r="N24" s="61" t="s">
        <v>12</v>
      </c>
      <c r="O24" s="61" t="s">
        <v>12</v>
      </c>
      <c r="P24" s="61">
        <v>445.12440959999998</v>
      </c>
      <c r="Q24" s="61" t="s">
        <v>12</v>
      </c>
      <c r="R24" s="61">
        <v>492.20487600000001</v>
      </c>
      <c r="S24" s="62">
        <v>990.82981559999996</v>
      </c>
    </row>
    <row r="25" spans="1:19" ht="130.5" x14ac:dyDescent="0.35">
      <c r="A25" s="59" t="s">
        <v>9</v>
      </c>
      <c r="B25" s="54" t="s">
        <v>13</v>
      </c>
      <c r="C25" s="104" t="s">
        <v>1017</v>
      </c>
      <c r="D25" s="54" t="s">
        <v>58</v>
      </c>
      <c r="E25" s="263"/>
      <c r="F25" s="412">
        <v>36.380360400000001</v>
      </c>
      <c r="G25" s="414">
        <v>45.475450500000001</v>
      </c>
      <c r="H25" s="414">
        <v>52.965524699999996</v>
      </c>
      <c r="I25" s="61" t="s">
        <v>12</v>
      </c>
      <c r="J25" s="61">
        <v>53.500529999999998</v>
      </c>
      <c r="K25" s="61">
        <v>56.175556499999999</v>
      </c>
      <c r="L25" s="61">
        <v>64.735641299999997</v>
      </c>
      <c r="M25" s="414">
        <v>85.600847999999985</v>
      </c>
      <c r="N25" s="61">
        <v>99.510985799999986</v>
      </c>
      <c r="O25" s="61">
        <v>100.5809964</v>
      </c>
      <c r="P25" s="61">
        <v>111.28110240000001</v>
      </c>
      <c r="Q25" s="61">
        <v>118.77117659999999</v>
      </c>
      <c r="R25" s="61">
        <v>123.051219</v>
      </c>
      <c r="S25" s="62">
        <v>247.70745389999999</v>
      </c>
    </row>
    <row r="26" spans="1:19" ht="43.5" x14ac:dyDescent="0.35">
      <c r="A26" s="59" t="s">
        <v>9</v>
      </c>
      <c r="B26" s="54" t="s">
        <v>59</v>
      </c>
      <c r="C26" s="106" t="s">
        <v>60</v>
      </c>
      <c r="D26" s="54" t="s">
        <v>61</v>
      </c>
      <c r="E26" s="263"/>
      <c r="F26" s="76" t="s">
        <v>12</v>
      </c>
      <c r="G26" s="61" t="s">
        <v>12</v>
      </c>
      <c r="H26" s="55" t="s">
        <v>12</v>
      </c>
      <c r="I26" s="61" t="s">
        <v>12</v>
      </c>
      <c r="J26" s="61">
        <v>53.500529999999998</v>
      </c>
      <c r="K26" s="61">
        <v>56.175556499999999</v>
      </c>
      <c r="L26" s="61">
        <v>64.735641299999997</v>
      </c>
      <c r="M26" s="414">
        <v>85.600847999999985</v>
      </c>
      <c r="N26" s="61">
        <v>99.510985799999986</v>
      </c>
      <c r="O26" s="61">
        <v>100.5809964</v>
      </c>
      <c r="P26" s="61">
        <v>111.28110240000001</v>
      </c>
      <c r="Q26" s="61" t="s">
        <v>12</v>
      </c>
      <c r="R26" s="61">
        <v>123.051219</v>
      </c>
      <c r="S26" s="62">
        <v>247.70745389999999</v>
      </c>
    </row>
    <row r="27" spans="1:19" ht="58" x14ac:dyDescent="0.35">
      <c r="A27" s="59" t="s">
        <v>9</v>
      </c>
      <c r="B27" s="54" t="s">
        <v>62</v>
      </c>
      <c r="C27" s="106" t="s">
        <v>63</v>
      </c>
      <c r="D27" s="54" t="s">
        <v>64</v>
      </c>
      <c r="E27" s="263">
        <v>4.5</v>
      </c>
      <c r="F27" s="76" t="s">
        <v>12</v>
      </c>
      <c r="G27" s="55" t="s">
        <v>12</v>
      </c>
      <c r="H27" s="55" t="s">
        <v>12</v>
      </c>
      <c r="I27" s="61" t="s">
        <v>12</v>
      </c>
      <c r="J27" s="61">
        <f>53.50053/Table3724[[#This Row],[Units]]</f>
        <v>11.889006666666667</v>
      </c>
      <c r="K27" s="61">
        <f>56.1755565/Table3724[[#This Row],[Units]]</f>
        <v>12.483457</v>
      </c>
      <c r="L27" s="61">
        <f>64.7356413/Table3724[[#This Row],[Units]]</f>
        <v>14.385698066666667</v>
      </c>
      <c r="M27" s="414">
        <v>19.022222222222222</v>
      </c>
      <c r="N27" s="61">
        <f>99.5109858/Table3724[[#This Row],[Units]]</f>
        <v>22.1135524</v>
      </c>
      <c r="O27" s="61">
        <f>100.5809964/Table3724[[#This Row],[Units]]</f>
        <v>22.351332533333334</v>
      </c>
      <c r="P27" s="61">
        <f>111.2811024/Table3724[[#This Row],[Units]]</f>
        <v>24.729133866666665</v>
      </c>
      <c r="Q27" s="61" t="s">
        <v>12</v>
      </c>
      <c r="R27" s="61">
        <f>123.051219/Table3724[[#This Row],[Units]]</f>
        <v>27.344715333333333</v>
      </c>
      <c r="S27" s="62">
        <f>247.7074539/Table3724[[#This Row],[Units]]</f>
        <v>55.046100866666663</v>
      </c>
    </row>
    <row r="28" spans="1:19" ht="58" x14ac:dyDescent="0.35">
      <c r="A28" s="59" t="s">
        <v>9</v>
      </c>
      <c r="B28" s="54" t="s">
        <v>65</v>
      </c>
      <c r="C28" s="106" t="s">
        <v>66</v>
      </c>
      <c r="D28" s="54" t="s">
        <v>67</v>
      </c>
      <c r="E28" s="263"/>
      <c r="F28" s="76" t="s">
        <v>12</v>
      </c>
      <c r="G28" s="414">
        <v>45.475450500000001</v>
      </c>
      <c r="H28" s="414">
        <v>52.965524699999996</v>
      </c>
      <c r="I28" s="61" t="s">
        <v>12</v>
      </c>
      <c r="J28" s="61">
        <v>53.500529999999998</v>
      </c>
      <c r="K28" s="61">
        <v>56.175556499999999</v>
      </c>
      <c r="L28" s="61">
        <v>64.735641299999997</v>
      </c>
      <c r="M28" s="414">
        <v>85.600847999999985</v>
      </c>
      <c r="N28" s="61">
        <v>99.510985799999986</v>
      </c>
      <c r="O28" s="61">
        <v>100.5809964</v>
      </c>
      <c r="P28" s="61">
        <v>111.28110240000001</v>
      </c>
      <c r="Q28" s="61" t="s">
        <v>12</v>
      </c>
      <c r="R28" s="61">
        <v>123.051219</v>
      </c>
      <c r="S28" s="62">
        <v>247.70745389999999</v>
      </c>
    </row>
    <row r="29" spans="1:19" ht="101.5" x14ac:dyDescent="0.35">
      <c r="A29" s="59" t="s">
        <v>9</v>
      </c>
      <c r="B29" s="54" t="s">
        <v>68</v>
      </c>
      <c r="C29" s="106" t="s">
        <v>69</v>
      </c>
      <c r="D29" s="54" t="s">
        <v>70</v>
      </c>
      <c r="E29" s="263"/>
      <c r="F29" s="76" t="s">
        <v>12</v>
      </c>
      <c r="G29" s="55" t="s">
        <v>12</v>
      </c>
      <c r="H29" s="55" t="s">
        <v>12</v>
      </c>
      <c r="I29" s="61">
        <f>50.8255035/4.5</f>
        <v>11.294556333333334</v>
      </c>
      <c r="J29" s="61" t="s">
        <v>12</v>
      </c>
      <c r="K29" s="61" t="s">
        <v>12</v>
      </c>
      <c r="L29" s="61" t="s">
        <v>12</v>
      </c>
      <c r="M29" s="55" t="s">
        <v>12</v>
      </c>
      <c r="N29" s="61" t="s">
        <v>12</v>
      </c>
      <c r="O29" s="61" t="s">
        <v>12</v>
      </c>
      <c r="P29" s="61" t="s">
        <v>12</v>
      </c>
      <c r="Q29" s="61" t="s">
        <v>12</v>
      </c>
      <c r="R29" s="61" t="s">
        <v>12</v>
      </c>
      <c r="S29" s="62" t="s">
        <v>12</v>
      </c>
    </row>
    <row r="30" spans="1:19" ht="29" x14ac:dyDescent="0.35">
      <c r="A30" s="59" t="s">
        <v>9</v>
      </c>
      <c r="B30" s="54" t="s">
        <v>68</v>
      </c>
      <c r="C30" s="106" t="s">
        <v>75</v>
      </c>
      <c r="D30" s="54" t="s">
        <v>76</v>
      </c>
      <c r="E30" s="263"/>
      <c r="F30" s="76" t="s">
        <v>12</v>
      </c>
      <c r="G30" s="55" t="s">
        <v>12</v>
      </c>
      <c r="H30" s="55" t="s">
        <v>12</v>
      </c>
      <c r="I30" s="61">
        <v>50.825503499999996</v>
      </c>
      <c r="J30" s="61" t="s">
        <v>12</v>
      </c>
      <c r="K30" s="61" t="s">
        <v>12</v>
      </c>
      <c r="L30" s="61" t="s">
        <v>12</v>
      </c>
      <c r="M30" s="55" t="s">
        <v>12</v>
      </c>
      <c r="N30" s="61" t="s">
        <v>12</v>
      </c>
      <c r="O30" s="61" t="s">
        <v>12</v>
      </c>
      <c r="P30" s="61" t="s">
        <v>12</v>
      </c>
      <c r="Q30" s="61" t="s">
        <v>12</v>
      </c>
      <c r="R30" s="61" t="s">
        <v>12</v>
      </c>
      <c r="S30" s="62" t="s">
        <v>12</v>
      </c>
    </row>
    <row r="31" spans="1:19" ht="72.5" x14ac:dyDescent="0.35">
      <c r="A31" s="59" t="s">
        <v>9</v>
      </c>
      <c r="B31" s="54" t="s">
        <v>13</v>
      </c>
      <c r="C31" s="106" t="s">
        <v>77</v>
      </c>
      <c r="D31" s="54" t="s">
        <v>78</v>
      </c>
      <c r="E31" s="263"/>
      <c r="F31" s="412">
        <v>36.380360400000001</v>
      </c>
      <c r="G31" s="414">
        <v>45.475450500000001</v>
      </c>
      <c r="H31" s="414">
        <v>52.965524699999996</v>
      </c>
      <c r="I31" s="61">
        <v>0</v>
      </c>
      <c r="J31" s="61">
        <v>0</v>
      </c>
      <c r="K31" s="61">
        <v>0</v>
      </c>
      <c r="L31" s="61">
        <v>0</v>
      </c>
      <c r="M31" s="55" t="s">
        <v>12</v>
      </c>
      <c r="N31" s="61">
        <v>0</v>
      </c>
      <c r="O31" s="61">
        <v>100.5809964</v>
      </c>
      <c r="P31" s="61">
        <v>111.28110240000001</v>
      </c>
      <c r="Q31" s="61">
        <v>118.77117659999999</v>
      </c>
      <c r="R31" s="61">
        <v>123.051219</v>
      </c>
      <c r="S31" s="62">
        <v>247.70745389999999</v>
      </c>
    </row>
    <row r="32" spans="1:19" ht="29" x14ac:dyDescent="0.35">
      <c r="A32" s="59" t="s">
        <v>9</v>
      </c>
      <c r="B32" s="54" t="s">
        <v>13</v>
      </c>
      <c r="C32" s="106" t="s">
        <v>79</v>
      </c>
      <c r="D32" s="54" t="s">
        <v>80</v>
      </c>
      <c r="E32" s="263"/>
      <c r="F32" s="412">
        <v>36.380360400000001</v>
      </c>
      <c r="G32" s="414">
        <v>45.475450500000001</v>
      </c>
      <c r="H32" s="414">
        <v>52.965524699999996</v>
      </c>
      <c r="I32" s="61" t="s">
        <v>12</v>
      </c>
      <c r="J32" s="61">
        <v>53.500529999999998</v>
      </c>
      <c r="K32" s="61">
        <v>56.175556499999999</v>
      </c>
      <c r="L32" s="61">
        <v>64.735641299999997</v>
      </c>
      <c r="M32" s="55" t="s">
        <v>12</v>
      </c>
      <c r="N32" s="61">
        <v>99.510985799999986</v>
      </c>
      <c r="O32" s="61">
        <v>100.5809964</v>
      </c>
      <c r="P32" s="61">
        <v>111.28110240000001</v>
      </c>
      <c r="Q32" s="61">
        <v>118.77117659999999</v>
      </c>
      <c r="R32" s="61">
        <v>123.051219</v>
      </c>
      <c r="S32" s="62">
        <v>247.70745389999999</v>
      </c>
    </row>
    <row r="33" spans="1:20" ht="43.5" x14ac:dyDescent="0.35">
      <c r="A33" s="59" t="s">
        <v>9</v>
      </c>
      <c r="B33" s="54" t="s">
        <v>13</v>
      </c>
      <c r="C33" s="106" t="s">
        <v>955</v>
      </c>
      <c r="D33" s="54" t="s">
        <v>952</v>
      </c>
      <c r="E33" s="263"/>
      <c r="F33" s="412">
        <v>36.380360400000001</v>
      </c>
      <c r="G33" s="414">
        <v>45.475450500000001</v>
      </c>
      <c r="H33" s="414">
        <v>52.965524699999996</v>
      </c>
      <c r="I33" s="61" t="s">
        <v>12</v>
      </c>
      <c r="J33" s="61">
        <v>53.500529999999998</v>
      </c>
      <c r="K33" s="61">
        <v>56.175556499999999</v>
      </c>
      <c r="L33" s="61">
        <v>64.735641299999997</v>
      </c>
      <c r="M33" s="55" t="s">
        <v>12</v>
      </c>
      <c r="N33" s="61">
        <v>99.510985799999986</v>
      </c>
      <c r="O33" s="61">
        <v>100.5809964</v>
      </c>
      <c r="P33" s="61">
        <v>111.28110240000001</v>
      </c>
      <c r="Q33" s="61">
        <v>118.77117659999999</v>
      </c>
      <c r="R33" s="61">
        <v>123.051219</v>
      </c>
      <c r="S33" s="62">
        <v>247.70745389999999</v>
      </c>
      <c r="T33" s="80" t="s">
        <v>954</v>
      </c>
    </row>
    <row r="34" spans="1:20" ht="101.5" x14ac:dyDescent="0.35">
      <c r="A34" s="59" t="s">
        <v>9</v>
      </c>
      <c r="B34" s="54" t="s">
        <v>59</v>
      </c>
      <c r="C34" s="106" t="s">
        <v>81</v>
      </c>
      <c r="D34" s="54" t="s">
        <v>82</v>
      </c>
      <c r="E34" s="263"/>
      <c r="F34" s="76" t="s">
        <v>12</v>
      </c>
      <c r="G34" s="414">
        <v>45.475450500000001</v>
      </c>
      <c r="H34" s="414">
        <v>52.965524699999996</v>
      </c>
      <c r="I34" s="61">
        <v>50.83</v>
      </c>
      <c r="J34" s="61">
        <v>53.500529999999998</v>
      </c>
      <c r="K34" s="61">
        <v>56.175556499999999</v>
      </c>
      <c r="L34" s="61">
        <v>64.735641299999997</v>
      </c>
      <c r="M34" s="414">
        <v>85.600847999999985</v>
      </c>
      <c r="N34" s="61">
        <v>99.510985799999986</v>
      </c>
      <c r="O34" s="61">
        <v>100.5809964</v>
      </c>
      <c r="P34" s="61">
        <v>111.28110240000001</v>
      </c>
      <c r="Q34" s="61">
        <v>118.77117659999999</v>
      </c>
      <c r="R34" s="61">
        <v>123.051219</v>
      </c>
      <c r="S34" s="62">
        <v>247.70745389999999</v>
      </c>
    </row>
    <row r="35" spans="1:20" ht="43.5" x14ac:dyDescent="0.35">
      <c r="A35" s="59" t="s">
        <v>9</v>
      </c>
      <c r="B35" s="54" t="s">
        <v>85</v>
      </c>
      <c r="C35" s="104" t="s">
        <v>964</v>
      </c>
      <c r="D35" s="54" t="s">
        <v>87</v>
      </c>
      <c r="E35" s="263"/>
      <c r="F35" s="412">
        <v>36.380360400000001</v>
      </c>
      <c r="G35" s="414">
        <v>45.475450500000001</v>
      </c>
      <c r="H35" s="414">
        <v>52.965524699999996</v>
      </c>
      <c r="I35" s="61" t="s">
        <v>12</v>
      </c>
      <c r="J35" s="61">
        <v>53.500529999999998</v>
      </c>
      <c r="K35" s="61">
        <v>56.175556499999999</v>
      </c>
      <c r="L35" s="61">
        <v>64.735641299999997</v>
      </c>
      <c r="M35" s="414">
        <v>85.600847999999985</v>
      </c>
      <c r="N35" s="61">
        <v>99.510985799999986</v>
      </c>
      <c r="O35" s="61">
        <v>100.5809964</v>
      </c>
      <c r="P35" s="61">
        <v>111.28110240000001</v>
      </c>
      <c r="Q35" s="61" t="s">
        <v>12</v>
      </c>
      <c r="R35" s="61">
        <v>123.051219</v>
      </c>
      <c r="S35" s="62">
        <v>247.70745389999999</v>
      </c>
    </row>
    <row r="36" spans="1:20" ht="116" x14ac:dyDescent="0.35">
      <c r="A36" s="59" t="s">
        <v>9</v>
      </c>
      <c r="B36" s="54" t="s">
        <v>85</v>
      </c>
      <c r="C36" s="104" t="s">
        <v>849</v>
      </c>
      <c r="D36" s="54" t="s">
        <v>87</v>
      </c>
      <c r="E36" s="263">
        <v>4.5</v>
      </c>
      <c r="F36" s="412">
        <v>8.0844444444444452</v>
      </c>
      <c r="G36" s="414">
        <v>10.106666666666666</v>
      </c>
      <c r="H36" s="414">
        <v>11.771111111111111</v>
      </c>
      <c r="I36" s="61" t="s">
        <v>12</v>
      </c>
      <c r="J36" s="61">
        <v>11.889006666666667</v>
      </c>
      <c r="K36" s="61">
        <v>12.483457</v>
      </c>
      <c r="L36" s="61">
        <v>14.385698066666667</v>
      </c>
      <c r="M36" s="414">
        <v>19.022222222222222</v>
      </c>
      <c r="N36" s="61">
        <v>22.1135524</v>
      </c>
      <c r="O36" s="61">
        <v>22.351332533333334</v>
      </c>
      <c r="P36" s="61">
        <v>24.729133866666665</v>
      </c>
      <c r="Q36" s="61" t="s">
        <v>12</v>
      </c>
      <c r="R36" s="61">
        <v>27.344715333333333</v>
      </c>
      <c r="S36" s="62">
        <v>55.046100866666663</v>
      </c>
    </row>
    <row r="37" spans="1:20" ht="29" x14ac:dyDescent="0.35">
      <c r="A37" s="59" t="s">
        <v>9</v>
      </c>
      <c r="B37" s="54" t="s">
        <v>85</v>
      </c>
      <c r="C37" s="106" t="s">
        <v>88</v>
      </c>
      <c r="D37" s="54" t="s">
        <v>89</v>
      </c>
      <c r="E37" s="263"/>
      <c r="F37" s="412">
        <v>36.380360400000001</v>
      </c>
      <c r="G37" s="414">
        <v>45.475450500000001</v>
      </c>
      <c r="H37" s="414">
        <v>52.965524699999996</v>
      </c>
      <c r="I37" s="61" t="s">
        <v>12</v>
      </c>
      <c r="J37" s="61">
        <v>53.500529999999998</v>
      </c>
      <c r="K37" s="61">
        <v>56.175556499999999</v>
      </c>
      <c r="L37" s="61">
        <v>64.735641299999997</v>
      </c>
      <c r="M37" s="414">
        <v>85.600847999999985</v>
      </c>
      <c r="N37" s="61">
        <v>99.510985799999986</v>
      </c>
      <c r="O37" s="61">
        <v>100.5809964</v>
      </c>
      <c r="P37" s="61">
        <v>111.28110240000001</v>
      </c>
      <c r="Q37" s="61" t="s">
        <v>12</v>
      </c>
      <c r="R37" s="61">
        <v>123.051219</v>
      </c>
      <c r="S37" s="62">
        <v>247.70745389999999</v>
      </c>
    </row>
    <row r="38" spans="1:20" ht="58" x14ac:dyDescent="0.35">
      <c r="A38" s="59" t="s">
        <v>9</v>
      </c>
      <c r="B38" s="54" t="s">
        <v>59</v>
      </c>
      <c r="C38" s="106" t="s">
        <v>90</v>
      </c>
      <c r="D38" s="54" t="s">
        <v>91</v>
      </c>
      <c r="E38" s="263"/>
      <c r="F38" s="76" t="s">
        <v>12</v>
      </c>
      <c r="G38" s="55" t="s">
        <v>12</v>
      </c>
      <c r="H38" s="55" t="s">
        <v>12</v>
      </c>
      <c r="I38" s="61" t="s">
        <v>12</v>
      </c>
      <c r="J38" s="61">
        <v>53.500529999999998</v>
      </c>
      <c r="K38" s="61">
        <v>56.175556499999999</v>
      </c>
      <c r="L38" s="61">
        <v>64.735641299999997</v>
      </c>
      <c r="M38" s="55" t="s">
        <v>12</v>
      </c>
      <c r="N38" s="61">
        <v>99.510985799999986</v>
      </c>
      <c r="O38" s="61">
        <v>100.5809964</v>
      </c>
      <c r="P38" s="61">
        <v>111.28110240000001</v>
      </c>
      <c r="Q38" s="61" t="s">
        <v>12</v>
      </c>
      <c r="R38" s="61">
        <v>123.051219</v>
      </c>
      <c r="S38" s="62">
        <v>247.70745389999999</v>
      </c>
    </row>
    <row r="39" spans="1:20" ht="72.5" x14ac:dyDescent="0.35">
      <c r="A39" s="59" t="s">
        <v>9</v>
      </c>
      <c r="B39" s="54" t="s">
        <v>92</v>
      </c>
      <c r="C39" s="106" t="s">
        <v>93</v>
      </c>
      <c r="D39" s="54" t="s">
        <v>94</v>
      </c>
      <c r="E39" s="263"/>
      <c r="F39" s="76" t="s">
        <v>12</v>
      </c>
      <c r="G39" s="414">
        <v>45.475450500000001</v>
      </c>
      <c r="H39" s="414">
        <v>52.965524699999996</v>
      </c>
      <c r="I39" s="61" t="s">
        <v>12</v>
      </c>
      <c r="J39" s="61">
        <v>53.500529999999998</v>
      </c>
      <c r="K39" s="61">
        <v>56.175556499999999</v>
      </c>
      <c r="L39" s="61">
        <v>64.735641299999997</v>
      </c>
      <c r="M39" s="414">
        <v>85.600847999999985</v>
      </c>
      <c r="N39" s="61">
        <v>99.510985799999986</v>
      </c>
      <c r="O39" s="61">
        <v>100.5809964</v>
      </c>
      <c r="P39" s="61">
        <v>111.28110240000001</v>
      </c>
      <c r="Q39" s="61" t="s">
        <v>12</v>
      </c>
      <c r="R39" s="61">
        <v>123.051219</v>
      </c>
      <c r="S39" s="62">
        <v>247.70745389999999</v>
      </c>
    </row>
    <row r="40" spans="1:20" ht="43.5" x14ac:dyDescent="0.35">
      <c r="A40" s="59" t="s">
        <v>9</v>
      </c>
      <c r="B40" s="54" t="s">
        <v>10</v>
      </c>
      <c r="C40" s="106" t="s">
        <v>95</v>
      </c>
      <c r="D40" s="54" t="s">
        <v>96</v>
      </c>
      <c r="E40" s="263"/>
      <c r="F40" s="412">
        <v>30</v>
      </c>
      <c r="G40" s="414">
        <v>30</v>
      </c>
      <c r="H40" s="414">
        <v>30</v>
      </c>
      <c r="I40" s="61" t="s">
        <v>12</v>
      </c>
      <c r="J40" s="61">
        <v>30</v>
      </c>
      <c r="K40" s="61">
        <v>30</v>
      </c>
      <c r="L40" s="61">
        <v>30</v>
      </c>
      <c r="M40" s="414">
        <v>30</v>
      </c>
      <c r="N40" s="61">
        <v>30</v>
      </c>
      <c r="O40" s="61">
        <v>30</v>
      </c>
      <c r="P40" s="61">
        <v>30</v>
      </c>
      <c r="Q40" s="61">
        <v>30</v>
      </c>
      <c r="R40" s="61">
        <v>30</v>
      </c>
      <c r="S40" s="62">
        <v>30</v>
      </c>
    </row>
    <row r="41" spans="1:20" x14ac:dyDescent="0.35">
      <c r="A41" s="59" t="s">
        <v>101</v>
      </c>
      <c r="B41" s="54" t="s">
        <v>10</v>
      </c>
      <c r="C41" s="106" t="s">
        <v>11</v>
      </c>
      <c r="D41" s="54">
        <v>90785</v>
      </c>
      <c r="E41" s="263"/>
      <c r="F41" s="414">
        <v>16.5</v>
      </c>
      <c r="G41" s="414">
        <v>16.5</v>
      </c>
      <c r="H41" s="414">
        <v>16.5</v>
      </c>
      <c r="I41" s="61" t="s">
        <v>12</v>
      </c>
      <c r="J41" s="61">
        <v>16.5</v>
      </c>
      <c r="K41" s="61">
        <v>16.5</v>
      </c>
      <c r="L41" s="61">
        <v>16.5</v>
      </c>
      <c r="M41" s="414">
        <v>16.5</v>
      </c>
      <c r="N41" s="61">
        <v>16.5</v>
      </c>
      <c r="O41" s="61">
        <v>16.5</v>
      </c>
      <c r="P41" s="61">
        <v>16.5</v>
      </c>
      <c r="Q41" s="61">
        <v>16.5</v>
      </c>
      <c r="R41" s="61">
        <v>16.5</v>
      </c>
      <c r="S41" s="61">
        <v>16.5</v>
      </c>
    </row>
    <row r="42" spans="1:20" ht="29" x14ac:dyDescent="0.35">
      <c r="A42" s="59" t="s">
        <v>101</v>
      </c>
      <c r="B42" s="54" t="s">
        <v>13</v>
      </c>
      <c r="C42" s="106" t="s">
        <v>14</v>
      </c>
      <c r="D42" s="54">
        <v>90791</v>
      </c>
      <c r="E42" s="263"/>
      <c r="F42" s="76" t="s">
        <v>12</v>
      </c>
      <c r="G42" s="55" t="s">
        <v>12</v>
      </c>
      <c r="H42" s="55" t="s">
        <v>12</v>
      </c>
      <c r="I42" s="61" t="s">
        <v>12</v>
      </c>
      <c r="J42" s="61" t="s">
        <v>12</v>
      </c>
      <c r="K42" s="61" t="s">
        <v>12</v>
      </c>
      <c r="L42" s="61">
        <v>64.735641299999997</v>
      </c>
      <c r="M42" s="55" t="s">
        <v>12</v>
      </c>
      <c r="N42" s="61">
        <v>99.510985799999986</v>
      </c>
      <c r="O42" s="61" t="s">
        <v>12</v>
      </c>
      <c r="P42" s="61">
        <v>111.28110240000001</v>
      </c>
      <c r="Q42" s="61" t="s">
        <v>12</v>
      </c>
      <c r="R42" s="61">
        <v>123.051219</v>
      </c>
      <c r="S42" s="62">
        <v>247.70745389999999</v>
      </c>
    </row>
    <row r="43" spans="1:20" ht="43.5" x14ac:dyDescent="0.35">
      <c r="A43" s="59" t="s">
        <v>101</v>
      </c>
      <c r="B43" s="54" t="s">
        <v>16</v>
      </c>
      <c r="C43" s="106" t="s">
        <v>999</v>
      </c>
      <c r="D43" s="54">
        <v>90846</v>
      </c>
      <c r="E43" s="263">
        <v>3</v>
      </c>
      <c r="F43" s="76" t="s">
        <v>12</v>
      </c>
      <c r="G43" s="55" t="s">
        <v>12</v>
      </c>
      <c r="H43" s="55" t="s">
        <v>12</v>
      </c>
      <c r="I43" s="61" t="s">
        <v>12</v>
      </c>
      <c r="J43" s="61" t="s">
        <v>12</v>
      </c>
      <c r="K43" s="61" t="s">
        <v>12</v>
      </c>
      <c r="L43" s="61">
        <v>194.20692389999999</v>
      </c>
      <c r="M43" s="55" t="s">
        <v>12</v>
      </c>
      <c r="N43" s="61">
        <v>298.53295739999999</v>
      </c>
      <c r="O43" s="61" t="s">
        <v>12</v>
      </c>
      <c r="P43" s="61">
        <v>333.84330719999997</v>
      </c>
      <c r="Q43" s="61" t="s">
        <v>12</v>
      </c>
      <c r="R43" s="61">
        <v>369.15365700000001</v>
      </c>
      <c r="S43" s="62">
        <v>743.12236169999994</v>
      </c>
    </row>
    <row r="44" spans="1:20" ht="72.5" x14ac:dyDescent="0.35">
      <c r="A44" s="59" t="s">
        <v>101</v>
      </c>
      <c r="B44" s="54" t="s">
        <v>16</v>
      </c>
      <c r="C44" s="106" t="s">
        <v>1001</v>
      </c>
      <c r="D44" s="54">
        <v>90847</v>
      </c>
      <c r="E44" s="263">
        <v>3</v>
      </c>
      <c r="F44" s="76" t="s">
        <v>12</v>
      </c>
      <c r="G44" s="55" t="s">
        <v>12</v>
      </c>
      <c r="H44" s="55" t="s">
        <v>12</v>
      </c>
      <c r="I44" s="61" t="s">
        <v>12</v>
      </c>
      <c r="J44" s="61" t="s">
        <v>12</v>
      </c>
      <c r="K44" s="61" t="s">
        <v>12</v>
      </c>
      <c r="L44" s="61">
        <v>194.20692389999999</v>
      </c>
      <c r="M44" s="55" t="s">
        <v>12</v>
      </c>
      <c r="N44" s="61">
        <v>298.53295739999999</v>
      </c>
      <c r="O44" s="61" t="s">
        <v>12</v>
      </c>
      <c r="P44" s="61">
        <v>333.84330719999997</v>
      </c>
      <c r="Q44" s="61" t="s">
        <v>12</v>
      </c>
      <c r="R44" s="61">
        <v>369.15365700000001</v>
      </c>
      <c r="S44" s="62">
        <v>743.12236169999994</v>
      </c>
    </row>
    <row r="45" spans="1:20" ht="43.5" x14ac:dyDescent="0.35">
      <c r="A45" s="59" t="s">
        <v>101</v>
      </c>
      <c r="B45" s="54" t="s">
        <v>16</v>
      </c>
      <c r="C45" s="106" t="s">
        <v>17</v>
      </c>
      <c r="D45" s="54">
        <v>90849</v>
      </c>
      <c r="E45" s="263"/>
      <c r="F45" s="76" t="s">
        <v>12</v>
      </c>
      <c r="G45" s="55" t="s">
        <v>12</v>
      </c>
      <c r="H45" s="55" t="s">
        <v>12</v>
      </c>
      <c r="I45" s="61" t="s">
        <v>12</v>
      </c>
      <c r="J45" s="61" t="s">
        <v>12</v>
      </c>
      <c r="K45" s="61" t="s">
        <v>12</v>
      </c>
      <c r="L45" s="61">
        <f>64.7356413/4.5</f>
        <v>14.385698066666667</v>
      </c>
      <c r="M45" s="55" t="s">
        <v>12</v>
      </c>
      <c r="N45" s="61">
        <f>99.5109858/4.5</f>
        <v>22.1135524</v>
      </c>
      <c r="O45" s="61" t="s">
        <v>12</v>
      </c>
      <c r="P45" s="61">
        <f>111.2811024/4.5</f>
        <v>24.729133866666665</v>
      </c>
      <c r="Q45" s="61" t="s">
        <v>12</v>
      </c>
      <c r="R45" s="61">
        <f>123.051219/4.5</f>
        <v>27.344715333333333</v>
      </c>
      <c r="S45" s="62">
        <f>247.7074539/4.5</f>
        <v>55.046100866666663</v>
      </c>
    </row>
    <row r="46" spans="1:20" ht="130.5" x14ac:dyDescent="0.35">
      <c r="A46" s="59" t="s">
        <v>101</v>
      </c>
      <c r="B46" s="54" t="s">
        <v>13</v>
      </c>
      <c r="C46" s="106" t="s">
        <v>18</v>
      </c>
      <c r="D46" s="54">
        <v>90885</v>
      </c>
      <c r="E46" s="263"/>
      <c r="F46" s="76" t="s">
        <v>12</v>
      </c>
      <c r="G46" s="55" t="s">
        <v>12</v>
      </c>
      <c r="H46" s="55" t="s">
        <v>12</v>
      </c>
      <c r="I46" s="61" t="s">
        <v>12</v>
      </c>
      <c r="J46" s="61" t="s">
        <v>12</v>
      </c>
      <c r="K46" s="61" t="s">
        <v>12</v>
      </c>
      <c r="L46" s="61">
        <v>64.735641299999997</v>
      </c>
      <c r="M46" s="55" t="s">
        <v>12</v>
      </c>
      <c r="N46" s="61">
        <v>99.510985799999986</v>
      </c>
      <c r="O46" s="61" t="s">
        <v>12</v>
      </c>
      <c r="P46" s="61">
        <v>111.28110240000001</v>
      </c>
      <c r="Q46" s="61" t="s">
        <v>12</v>
      </c>
      <c r="R46" s="61">
        <v>123.051219</v>
      </c>
      <c r="S46" s="62">
        <v>247.70745389999999</v>
      </c>
    </row>
    <row r="47" spans="1:20" ht="101.5" x14ac:dyDescent="0.35">
      <c r="A47" s="59" t="s">
        <v>101</v>
      </c>
      <c r="B47" s="54" t="s">
        <v>10</v>
      </c>
      <c r="C47" s="106" t="s">
        <v>19</v>
      </c>
      <c r="D47" s="54">
        <v>90887</v>
      </c>
      <c r="E47" s="263"/>
      <c r="F47" s="76" t="s">
        <v>12</v>
      </c>
      <c r="G47" s="55" t="s">
        <v>12</v>
      </c>
      <c r="H47" s="55" t="s">
        <v>12</v>
      </c>
      <c r="I47" s="61" t="s">
        <v>12</v>
      </c>
      <c r="J47" s="61" t="s">
        <v>12</v>
      </c>
      <c r="K47" s="61" t="s">
        <v>12</v>
      </c>
      <c r="L47" s="61">
        <v>64.735641299999997</v>
      </c>
      <c r="M47" s="414">
        <v>85.600847999999985</v>
      </c>
      <c r="N47" s="61">
        <v>99.510985799999986</v>
      </c>
      <c r="O47" s="61">
        <v>100.5809964</v>
      </c>
      <c r="P47" s="61">
        <v>111.28110240000001</v>
      </c>
      <c r="Q47" s="61">
        <v>118.77117659999999</v>
      </c>
      <c r="R47" s="61">
        <v>123.051219</v>
      </c>
      <c r="S47" s="62">
        <v>247.70745389999999</v>
      </c>
    </row>
    <row r="48" spans="1:20" ht="29" x14ac:dyDescent="0.35">
      <c r="A48" s="59" t="s">
        <v>101</v>
      </c>
      <c r="B48" s="54" t="s">
        <v>13</v>
      </c>
      <c r="C48" s="106" t="s">
        <v>22</v>
      </c>
      <c r="D48" s="54">
        <v>96130</v>
      </c>
      <c r="E48" s="263">
        <v>4</v>
      </c>
      <c r="F48" s="76" t="s">
        <v>12</v>
      </c>
      <c r="G48" s="55" t="s">
        <v>12</v>
      </c>
      <c r="H48" s="55" t="s">
        <v>12</v>
      </c>
      <c r="I48" s="61" t="s">
        <v>12</v>
      </c>
      <c r="J48" s="61" t="s">
        <v>12</v>
      </c>
      <c r="K48" s="61" t="s">
        <v>12</v>
      </c>
      <c r="L48" s="61" t="s">
        <v>12</v>
      </c>
      <c r="M48" s="55" t="s">
        <v>12</v>
      </c>
      <c r="N48" s="61">
        <v>398.0439432</v>
      </c>
      <c r="O48" s="61" t="s">
        <v>12</v>
      </c>
      <c r="P48" s="61">
        <v>445.12440959999998</v>
      </c>
      <c r="Q48" s="61" t="s">
        <v>12</v>
      </c>
      <c r="R48" s="61">
        <v>492.20487600000001</v>
      </c>
      <c r="S48" s="62">
        <v>990.82981559999996</v>
      </c>
    </row>
    <row r="49" spans="1:19" ht="43.5" x14ac:dyDescent="0.35">
      <c r="A49" s="59" t="s">
        <v>101</v>
      </c>
      <c r="B49" s="54" t="s">
        <v>13</v>
      </c>
      <c r="C49" s="106" t="s">
        <v>23</v>
      </c>
      <c r="D49" s="54">
        <v>96131</v>
      </c>
      <c r="E49" s="263">
        <v>4</v>
      </c>
      <c r="F49" s="76" t="s">
        <v>12</v>
      </c>
      <c r="G49" s="55" t="s">
        <v>12</v>
      </c>
      <c r="H49" s="55" t="s">
        <v>12</v>
      </c>
      <c r="I49" s="61" t="s">
        <v>12</v>
      </c>
      <c r="J49" s="61" t="s">
        <v>12</v>
      </c>
      <c r="K49" s="61" t="s">
        <v>12</v>
      </c>
      <c r="L49" s="61" t="s">
        <v>12</v>
      </c>
      <c r="M49" s="55" t="s">
        <v>12</v>
      </c>
      <c r="N49" s="61">
        <v>398.0439432</v>
      </c>
      <c r="O49" s="61" t="s">
        <v>12</v>
      </c>
      <c r="P49" s="61">
        <v>445.12440959999998</v>
      </c>
      <c r="Q49" s="61" t="s">
        <v>12</v>
      </c>
      <c r="R49" s="61">
        <v>492.20487600000001</v>
      </c>
      <c r="S49" s="62">
        <v>990.82981559999996</v>
      </c>
    </row>
    <row r="50" spans="1:19" ht="72.5" x14ac:dyDescent="0.35">
      <c r="A50" s="59" t="s">
        <v>101</v>
      </c>
      <c r="B50" s="54" t="s">
        <v>10</v>
      </c>
      <c r="C50" s="106" t="s">
        <v>25</v>
      </c>
      <c r="D50" s="54">
        <v>96170</v>
      </c>
      <c r="E50" s="263">
        <v>2</v>
      </c>
      <c r="F50" s="412">
        <v>72.760000000000005</v>
      </c>
      <c r="G50" s="414">
        <v>90.96</v>
      </c>
      <c r="H50" s="414">
        <v>105.94</v>
      </c>
      <c r="I50" s="61" t="s">
        <v>12</v>
      </c>
      <c r="J50" s="61" t="s">
        <v>12</v>
      </c>
      <c r="K50" s="61" t="s">
        <v>12</v>
      </c>
      <c r="L50" s="61">
        <v>129.47128259999999</v>
      </c>
      <c r="M50" s="414">
        <v>171.2</v>
      </c>
      <c r="N50" s="61">
        <v>199.0219716</v>
      </c>
      <c r="O50" s="61">
        <v>201.16199280000001</v>
      </c>
      <c r="P50" s="61">
        <v>222.56220479999999</v>
      </c>
      <c r="Q50" s="61" t="s">
        <v>12</v>
      </c>
      <c r="R50" s="61">
        <v>246.10243800000001</v>
      </c>
      <c r="S50" s="62">
        <v>495.41490779999998</v>
      </c>
    </row>
    <row r="51" spans="1:19" ht="87" x14ac:dyDescent="0.35">
      <c r="A51" s="59" t="s">
        <v>101</v>
      </c>
      <c r="B51" s="54" t="s">
        <v>10</v>
      </c>
      <c r="C51" s="106" t="s">
        <v>26</v>
      </c>
      <c r="D51" s="54">
        <v>96171</v>
      </c>
      <c r="E51" s="263"/>
      <c r="F51" s="412">
        <v>36.380360400000001</v>
      </c>
      <c r="G51" s="414">
        <v>45.475450500000001</v>
      </c>
      <c r="H51" s="414">
        <v>52.965524699999996</v>
      </c>
      <c r="I51" s="61" t="s">
        <v>12</v>
      </c>
      <c r="J51" s="61" t="s">
        <v>12</v>
      </c>
      <c r="K51" s="61" t="s">
        <v>12</v>
      </c>
      <c r="L51" s="61">
        <v>64.735641299999997</v>
      </c>
      <c r="M51" s="414">
        <v>85.600847999999985</v>
      </c>
      <c r="N51" s="61">
        <v>99.510985799999986</v>
      </c>
      <c r="O51" s="61">
        <v>100.5809964</v>
      </c>
      <c r="P51" s="61">
        <v>111.28110240000001</v>
      </c>
      <c r="Q51" s="61" t="s">
        <v>12</v>
      </c>
      <c r="R51" s="61">
        <v>123.051219</v>
      </c>
      <c r="S51" s="62">
        <v>247.70745389999999</v>
      </c>
    </row>
    <row r="52" spans="1:19" ht="43.5" x14ac:dyDescent="0.35">
      <c r="A52" s="59" t="s">
        <v>101</v>
      </c>
      <c r="B52" s="54" t="s">
        <v>13</v>
      </c>
      <c r="C52" s="106" t="s">
        <v>27</v>
      </c>
      <c r="D52" s="54">
        <v>98966</v>
      </c>
      <c r="E52" s="263">
        <v>0.5</v>
      </c>
      <c r="F52" s="76" t="s">
        <v>12</v>
      </c>
      <c r="G52" s="55" t="s">
        <v>12</v>
      </c>
      <c r="H52" s="55" t="s">
        <v>12</v>
      </c>
      <c r="I52" s="61" t="s">
        <v>12</v>
      </c>
      <c r="J52" s="61" t="s">
        <v>12</v>
      </c>
      <c r="K52" s="61" t="s">
        <v>12</v>
      </c>
      <c r="L52" s="61">
        <v>32.367820649999999</v>
      </c>
      <c r="M52" s="55" t="s">
        <v>12</v>
      </c>
      <c r="N52" s="61">
        <v>49.7554929</v>
      </c>
      <c r="O52" s="61" t="s">
        <v>12</v>
      </c>
      <c r="P52" s="61">
        <v>55.640551199999997</v>
      </c>
      <c r="Q52" s="61" t="s">
        <v>12</v>
      </c>
      <c r="R52" s="61">
        <v>61.525609500000002</v>
      </c>
      <c r="S52" s="62" t="s">
        <v>12</v>
      </c>
    </row>
    <row r="53" spans="1:19" ht="43.5" x14ac:dyDescent="0.35">
      <c r="A53" s="59" t="s">
        <v>101</v>
      </c>
      <c r="B53" s="54" t="s">
        <v>13</v>
      </c>
      <c r="C53" s="106" t="s">
        <v>28</v>
      </c>
      <c r="D53" s="54">
        <v>98967</v>
      </c>
      <c r="E53" s="263"/>
      <c r="F53" s="76" t="s">
        <v>12</v>
      </c>
      <c r="G53" s="55" t="s">
        <v>12</v>
      </c>
      <c r="H53" s="55" t="s">
        <v>12</v>
      </c>
      <c r="I53" s="61" t="s">
        <v>12</v>
      </c>
      <c r="J53" s="61" t="s">
        <v>12</v>
      </c>
      <c r="K53" s="61" t="s">
        <v>12</v>
      </c>
      <c r="L53" s="61">
        <v>64.735641299999997</v>
      </c>
      <c r="M53" s="55" t="s">
        <v>12</v>
      </c>
      <c r="N53" s="61">
        <v>99.510985799999986</v>
      </c>
      <c r="O53" s="61" t="s">
        <v>12</v>
      </c>
      <c r="P53" s="61">
        <v>111.28110240000001</v>
      </c>
      <c r="Q53" s="61" t="s">
        <v>12</v>
      </c>
      <c r="R53" s="61">
        <v>123.051219</v>
      </c>
      <c r="S53" s="62" t="s">
        <v>12</v>
      </c>
    </row>
    <row r="54" spans="1:19" ht="43.5" x14ac:dyDescent="0.35">
      <c r="A54" s="59" t="s">
        <v>101</v>
      </c>
      <c r="B54" s="54" t="s">
        <v>13</v>
      </c>
      <c r="C54" s="106" t="s">
        <v>29</v>
      </c>
      <c r="D54" s="54">
        <v>98968</v>
      </c>
      <c r="E54" s="263">
        <v>1.5</v>
      </c>
      <c r="F54" s="76" t="s">
        <v>12</v>
      </c>
      <c r="G54" s="55" t="s">
        <v>12</v>
      </c>
      <c r="H54" s="55" t="s">
        <v>12</v>
      </c>
      <c r="I54" s="61" t="s">
        <v>12</v>
      </c>
      <c r="J54" s="61" t="s">
        <v>12</v>
      </c>
      <c r="K54" s="61" t="s">
        <v>12</v>
      </c>
      <c r="L54" s="61">
        <v>97.103461949999996</v>
      </c>
      <c r="M54" s="55" t="s">
        <v>12</v>
      </c>
      <c r="N54" s="61">
        <v>149.26647869999999</v>
      </c>
      <c r="O54" s="61" t="s">
        <v>12</v>
      </c>
      <c r="P54" s="61">
        <v>166.92165359999998</v>
      </c>
      <c r="Q54" s="61" t="s">
        <v>12</v>
      </c>
      <c r="R54" s="61">
        <v>184.5768285</v>
      </c>
      <c r="S54" s="62" t="s">
        <v>12</v>
      </c>
    </row>
    <row r="55" spans="1:19" ht="29" x14ac:dyDescent="0.35">
      <c r="A55" s="59" t="s">
        <v>101</v>
      </c>
      <c r="B55" s="54" t="s">
        <v>13</v>
      </c>
      <c r="C55" s="106" t="s">
        <v>38</v>
      </c>
      <c r="D55" s="54">
        <v>99341</v>
      </c>
      <c r="E55" s="263"/>
      <c r="F55" s="76" t="s">
        <v>12</v>
      </c>
      <c r="G55" s="55" t="s">
        <v>12</v>
      </c>
      <c r="H55" s="55" t="s">
        <v>12</v>
      </c>
      <c r="I55" s="61" t="s">
        <v>12</v>
      </c>
      <c r="J55" s="61" t="s">
        <v>12</v>
      </c>
      <c r="K55" s="61" t="s">
        <v>12</v>
      </c>
      <c r="L55" s="61" t="s">
        <v>12</v>
      </c>
      <c r="M55" s="55" t="s">
        <v>12</v>
      </c>
      <c r="N55" s="61" t="s">
        <v>12</v>
      </c>
      <c r="O55" s="61" t="s">
        <v>12</v>
      </c>
      <c r="P55" s="61">
        <v>111.28110240000001</v>
      </c>
      <c r="Q55" s="61" t="s">
        <v>12</v>
      </c>
      <c r="R55" s="61">
        <v>123.051219</v>
      </c>
      <c r="S55" s="62">
        <v>247.70745389999999</v>
      </c>
    </row>
    <row r="56" spans="1:19" ht="29" x14ac:dyDescent="0.35">
      <c r="A56" s="59" t="s">
        <v>101</v>
      </c>
      <c r="B56" s="54" t="s">
        <v>13</v>
      </c>
      <c r="C56" s="106" t="s">
        <v>39</v>
      </c>
      <c r="D56" s="54">
        <v>99342</v>
      </c>
      <c r="E56" s="263">
        <v>2</v>
      </c>
      <c r="F56" s="76" t="s">
        <v>12</v>
      </c>
      <c r="G56" s="55" t="s">
        <v>12</v>
      </c>
      <c r="H56" s="55" t="s">
        <v>12</v>
      </c>
      <c r="I56" s="61" t="s">
        <v>12</v>
      </c>
      <c r="J56" s="61" t="s">
        <v>12</v>
      </c>
      <c r="K56" s="61" t="s">
        <v>12</v>
      </c>
      <c r="L56" s="61" t="s">
        <v>12</v>
      </c>
      <c r="M56" s="55" t="s">
        <v>12</v>
      </c>
      <c r="N56" s="61" t="s">
        <v>12</v>
      </c>
      <c r="O56" s="61" t="s">
        <v>12</v>
      </c>
      <c r="P56" s="61">
        <v>222.56220479999999</v>
      </c>
      <c r="Q56" s="61" t="s">
        <v>12</v>
      </c>
      <c r="R56" s="61">
        <v>246.10243800000001</v>
      </c>
      <c r="S56" s="62">
        <v>495.41490779999998</v>
      </c>
    </row>
    <row r="57" spans="1:19" ht="29" x14ac:dyDescent="0.35">
      <c r="A57" s="59" t="s">
        <v>101</v>
      </c>
      <c r="B57" s="54" t="s">
        <v>13</v>
      </c>
      <c r="C57" s="106" t="s">
        <v>40</v>
      </c>
      <c r="D57" s="54">
        <v>99344</v>
      </c>
      <c r="E57" s="263">
        <v>4</v>
      </c>
      <c r="F57" s="76" t="s">
        <v>12</v>
      </c>
      <c r="G57" s="55" t="s">
        <v>12</v>
      </c>
      <c r="H57" s="55" t="s">
        <v>12</v>
      </c>
      <c r="I57" s="61" t="s">
        <v>12</v>
      </c>
      <c r="J57" s="61" t="s">
        <v>12</v>
      </c>
      <c r="K57" s="61" t="s">
        <v>12</v>
      </c>
      <c r="L57" s="61" t="s">
        <v>12</v>
      </c>
      <c r="M57" s="55" t="s">
        <v>12</v>
      </c>
      <c r="N57" s="61" t="s">
        <v>12</v>
      </c>
      <c r="O57" s="61" t="s">
        <v>12</v>
      </c>
      <c r="P57" s="61">
        <v>445.12440959999998</v>
      </c>
      <c r="Q57" s="61" t="s">
        <v>12</v>
      </c>
      <c r="R57" s="61">
        <v>492.20487600000001</v>
      </c>
      <c r="S57" s="62">
        <v>990.82981559999996</v>
      </c>
    </row>
    <row r="58" spans="1:19" ht="29" x14ac:dyDescent="0.35">
      <c r="A58" s="59" t="s">
        <v>101</v>
      </c>
      <c r="B58" s="54" t="s">
        <v>13</v>
      </c>
      <c r="C58" s="106" t="s">
        <v>41</v>
      </c>
      <c r="D58" s="54">
        <v>99345</v>
      </c>
      <c r="E58" s="263">
        <v>5</v>
      </c>
      <c r="F58" s="76" t="s">
        <v>12</v>
      </c>
      <c r="G58" s="55" t="s">
        <v>12</v>
      </c>
      <c r="H58" s="55" t="s">
        <v>12</v>
      </c>
      <c r="I58" s="61" t="s">
        <v>12</v>
      </c>
      <c r="J58" s="61" t="s">
        <v>12</v>
      </c>
      <c r="K58" s="61" t="s">
        <v>12</v>
      </c>
      <c r="L58" s="61" t="s">
        <v>12</v>
      </c>
      <c r="M58" s="55" t="s">
        <v>12</v>
      </c>
      <c r="N58" s="61" t="s">
        <v>12</v>
      </c>
      <c r="O58" s="61" t="s">
        <v>12</v>
      </c>
      <c r="P58" s="61">
        <v>556.40551199999993</v>
      </c>
      <c r="Q58" s="61" t="s">
        <v>12</v>
      </c>
      <c r="R58" s="61">
        <v>615.25609499999996</v>
      </c>
      <c r="S58" s="62">
        <v>1238.5372694999999</v>
      </c>
    </row>
    <row r="59" spans="1:19" ht="43.5" x14ac:dyDescent="0.35">
      <c r="A59" s="59" t="s">
        <v>101</v>
      </c>
      <c r="B59" s="54" t="s">
        <v>13</v>
      </c>
      <c r="C59" s="106" t="s">
        <v>42</v>
      </c>
      <c r="D59" s="54">
        <v>99347</v>
      </c>
      <c r="E59" s="263"/>
      <c r="F59" s="76" t="s">
        <v>12</v>
      </c>
      <c r="G59" s="55" t="s">
        <v>12</v>
      </c>
      <c r="H59" s="55" t="s">
        <v>12</v>
      </c>
      <c r="I59" s="61" t="s">
        <v>12</v>
      </c>
      <c r="J59" s="61" t="s">
        <v>12</v>
      </c>
      <c r="K59" s="61" t="s">
        <v>12</v>
      </c>
      <c r="L59" s="61" t="s">
        <v>12</v>
      </c>
      <c r="M59" s="55" t="s">
        <v>12</v>
      </c>
      <c r="N59" s="61" t="s">
        <v>12</v>
      </c>
      <c r="O59" s="61" t="s">
        <v>12</v>
      </c>
      <c r="P59" s="61">
        <v>111.28110240000001</v>
      </c>
      <c r="Q59" s="61" t="s">
        <v>12</v>
      </c>
      <c r="R59" s="61">
        <v>123.051219</v>
      </c>
      <c r="S59" s="62">
        <v>247.70745389999999</v>
      </c>
    </row>
    <row r="60" spans="1:19" ht="43.5" x14ac:dyDescent="0.35">
      <c r="A60" s="59" t="s">
        <v>101</v>
      </c>
      <c r="B60" s="54" t="s">
        <v>13</v>
      </c>
      <c r="C60" s="106" t="s">
        <v>43</v>
      </c>
      <c r="D60" s="54">
        <v>99348</v>
      </c>
      <c r="E60" s="263">
        <v>2</v>
      </c>
      <c r="F60" s="76" t="s">
        <v>12</v>
      </c>
      <c r="G60" s="55" t="s">
        <v>12</v>
      </c>
      <c r="H60" s="55" t="s">
        <v>12</v>
      </c>
      <c r="I60" s="61" t="s">
        <v>12</v>
      </c>
      <c r="J60" s="61" t="s">
        <v>12</v>
      </c>
      <c r="K60" s="61" t="s">
        <v>12</v>
      </c>
      <c r="L60" s="61" t="s">
        <v>12</v>
      </c>
      <c r="M60" s="55" t="s">
        <v>12</v>
      </c>
      <c r="N60" s="61" t="s">
        <v>12</v>
      </c>
      <c r="O60" s="61" t="s">
        <v>12</v>
      </c>
      <c r="P60" s="61">
        <v>222.56220479999999</v>
      </c>
      <c r="Q60" s="61" t="s">
        <v>12</v>
      </c>
      <c r="R60" s="61">
        <v>246.10243800000001</v>
      </c>
      <c r="S60" s="62">
        <v>495.41490779999998</v>
      </c>
    </row>
    <row r="61" spans="1:19" ht="43.5" x14ac:dyDescent="0.35">
      <c r="A61" s="59" t="s">
        <v>101</v>
      </c>
      <c r="B61" s="54" t="s">
        <v>13</v>
      </c>
      <c r="C61" s="106" t="s">
        <v>44</v>
      </c>
      <c r="D61" s="54">
        <v>99349</v>
      </c>
      <c r="E61" s="263">
        <v>3</v>
      </c>
      <c r="F61" s="76" t="s">
        <v>12</v>
      </c>
      <c r="G61" s="55" t="s">
        <v>12</v>
      </c>
      <c r="H61" s="55" t="s">
        <v>12</v>
      </c>
      <c r="I61" s="61" t="s">
        <v>12</v>
      </c>
      <c r="J61" s="61" t="s">
        <v>12</v>
      </c>
      <c r="K61" s="61" t="s">
        <v>12</v>
      </c>
      <c r="L61" s="61" t="s">
        <v>12</v>
      </c>
      <c r="M61" s="55" t="s">
        <v>12</v>
      </c>
      <c r="N61" s="61" t="s">
        <v>12</v>
      </c>
      <c r="O61" s="61" t="s">
        <v>12</v>
      </c>
      <c r="P61" s="61">
        <v>333.84330719999997</v>
      </c>
      <c r="Q61" s="61" t="s">
        <v>12</v>
      </c>
      <c r="R61" s="61">
        <v>369.15365700000001</v>
      </c>
      <c r="S61" s="62">
        <v>743.12236169999994</v>
      </c>
    </row>
    <row r="62" spans="1:19" ht="43.5" x14ac:dyDescent="0.35">
      <c r="A62" s="59" t="s">
        <v>101</v>
      </c>
      <c r="B62" s="54" t="s">
        <v>13</v>
      </c>
      <c r="C62" s="106" t="s">
        <v>45</v>
      </c>
      <c r="D62" s="54">
        <v>99350</v>
      </c>
      <c r="E62" s="263">
        <v>4</v>
      </c>
      <c r="F62" s="76" t="s">
        <v>12</v>
      </c>
      <c r="G62" s="55" t="s">
        <v>12</v>
      </c>
      <c r="H62" s="55" t="s">
        <v>12</v>
      </c>
      <c r="I62" s="61" t="s">
        <v>12</v>
      </c>
      <c r="J62" s="61" t="s">
        <v>12</v>
      </c>
      <c r="K62" s="61" t="s">
        <v>12</v>
      </c>
      <c r="L62" s="61" t="s">
        <v>12</v>
      </c>
      <c r="M62" s="55" t="s">
        <v>12</v>
      </c>
      <c r="N62" s="61" t="s">
        <v>12</v>
      </c>
      <c r="O62" s="61" t="s">
        <v>12</v>
      </c>
      <c r="P62" s="61">
        <v>445.12440959999998</v>
      </c>
      <c r="Q62" s="61" t="s">
        <v>12</v>
      </c>
      <c r="R62" s="61">
        <v>492.20487600000001</v>
      </c>
      <c r="S62" s="62">
        <v>990.82981559999996</v>
      </c>
    </row>
    <row r="63" spans="1:19" ht="130.5" x14ac:dyDescent="0.35">
      <c r="A63" s="59" t="s">
        <v>101</v>
      </c>
      <c r="B63" s="54" t="s">
        <v>13</v>
      </c>
      <c r="C63" s="104" t="s">
        <v>1017</v>
      </c>
      <c r="D63" s="54" t="s">
        <v>58</v>
      </c>
      <c r="E63" s="263"/>
      <c r="F63" s="412">
        <v>36.380360400000001</v>
      </c>
      <c r="G63" s="414">
        <v>45.475450500000001</v>
      </c>
      <c r="H63" s="414">
        <v>52.965524699999996</v>
      </c>
      <c r="I63" s="61" t="s">
        <v>12</v>
      </c>
      <c r="J63" s="61">
        <v>53.500529999999998</v>
      </c>
      <c r="K63" s="61">
        <v>56.175556499999999</v>
      </c>
      <c r="L63" s="61">
        <v>64.735641299999997</v>
      </c>
      <c r="M63" s="414">
        <v>85.600847999999985</v>
      </c>
      <c r="N63" s="61">
        <v>99.510985799999986</v>
      </c>
      <c r="O63" s="61">
        <v>100.5809964</v>
      </c>
      <c r="P63" s="61">
        <v>111.28110240000001</v>
      </c>
      <c r="Q63" s="61">
        <v>118.77117659999999</v>
      </c>
      <c r="R63" s="61">
        <v>123.051219</v>
      </c>
      <c r="S63" s="62">
        <v>247.70745389999999</v>
      </c>
    </row>
    <row r="64" spans="1:19" ht="43.5" x14ac:dyDescent="0.35">
      <c r="A64" s="59" t="s">
        <v>101</v>
      </c>
      <c r="B64" s="54" t="s">
        <v>59</v>
      </c>
      <c r="C64" s="106" t="s">
        <v>60</v>
      </c>
      <c r="D64" s="54" t="s">
        <v>61</v>
      </c>
      <c r="E64" s="263"/>
      <c r="F64" s="76" t="s">
        <v>12</v>
      </c>
      <c r="G64" s="61" t="s">
        <v>12</v>
      </c>
      <c r="H64" s="55" t="s">
        <v>12</v>
      </c>
      <c r="I64" s="61" t="s">
        <v>12</v>
      </c>
      <c r="J64" s="61">
        <v>53.500529999999998</v>
      </c>
      <c r="K64" s="61">
        <v>56.175556499999999</v>
      </c>
      <c r="L64" s="61">
        <v>64.735641299999997</v>
      </c>
      <c r="M64" s="414">
        <v>85.600847999999985</v>
      </c>
      <c r="N64" s="61">
        <v>99.510985799999986</v>
      </c>
      <c r="O64" s="61">
        <v>100.5809964</v>
      </c>
      <c r="P64" s="61">
        <v>111.28110240000001</v>
      </c>
      <c r="Q64" s="61" t="s">
        <v>12</v>
      </c>
      <c r="R64" s="61">
        <v>123.051219</v>
      </c>
      <c r="S64" s="62">
        <v>247.70745389999999</v>
      </c>
    </row>
    <row r="65" spans="1:20" ht="58" x14ac:dyDescent="0.35">
      <c r="A65" s="59" t="s">
        <v>101</v>
      </c>
      <c r="B65" s="54" t="s">
        <v>62</v>
      </c>
      <c r="C65" s="106" t="s">
        <v>63</v>
      </c>
      <c r="D65" s="54" t="s">
        <v>64</v>
      </c>
      <c r="E65" s="263">
        <v>4.5</v>
      </c>
      <c r="F65" s="76" t="s">
        <v>12</v>
      </c>
      <c r="G65" s="55" t="s">
        <v>12</v>
      </c>
      <c r="H65" s="55" t="s">
        <v>12</v>
      </c>
      <c r="I65" s="61" t="s">
        <v>12</v>
      </c>
      <c r="J65" s="61">
        <f>53.50053/Table3724[[#This Row],[Units]]</f>
        <v>11.889006666666667</v>
      </c>
      <c r="K65" s="61">
        <f>56.1755565/Table3724[[#This Row],[Units]]</f>
        <v>12.483457</v>
      </c>
      <c r="L65" s="61">
        <f>64.7356413/Table3724[[#This Row],[Units]]</f>
        <v>14.385698066666667</v>
      </c>
      <c r="M65" s="414">
        <v>19.022222222222222</v>
      </c>
      <c r="N65" s="61">
        <f>99.5109858/Table3724[[#This Row],[Units]]</f>
        <v>22.1135524</v>
      </c>
      <c r="O65" s="61">
        <f>100.5809964/Table3724[[#This Row],[Units]]</f>
        <v>22.351332533333334</v>
      </c>
      <c r="P65" s="61">
        <f>111.2811024/Table3724[[#This Row],[Units]]</f>
        <v>24.729133866666665</v>
      </c>
      <c r="Q65" s="61" t="s">
        <v>12</v>
      </c>
      <c r="R65" s="61">
        <f>123.051219/Table3724[[#This Row],[Units]]</f>
        <v>27.344715333333333</v>
      </c>
      <c r="S65" s="62">
        <f>247.7074539/Table3724[[#This Row],[Units]]</f>
        <v>55.046100866666663</v>
      </c>
    </row>
    <row r="66" spans="1:20" ht="58" x14ac:dyDescent="0.35">
      <c r="A66" s="59" t="s">
        <v>101</v>
      </c>
      <c r="B66" s="54" t="s">
        <v>65</v>
      </c>
      <c r="C66" s="106" t="s">
        <v>66</v>
      </c>
      <c r="D66" s="54" t="s">
        <v>67</v>
      </c>
      <c r="E66" s="263"/>
      <c r="F66" s="76" t="s">
        <v>12</v>
      </c>
      <c r="G66" s="414">
        <v>45.475450500000001</v>
      </c>
      <c r="H66" s="414">
        <v>52.965524699999996</v>
      </c>
      <c r="I66" s="61" t="s">
        <v>12</v>
      </c>
      <c r="J66" s="61">
        <v>53.500529999999998</v>
      </c>
      <c r="K66" s="61">
        <v>56.175556499999999</v>
      </c>
      <c r="L66" s="61">
        <v>64.735641299999997</v>
      </c>
      <c r="M66" s="414">
        <v>85.600847999999985</v>
      </c>
      <c r="N66" s="61">
        <v>99.510985799999986</v>
      </c>
      <c r="O66" s="61">
        <v>100.5809964</v>
      </c>
      <c r="P66" s="61">
        <v>111.28110240000001</v>
      </c>
      <c r="Q66" s="61" t="s">
        <v>12</v>
      </c>
      <c r="R66" s="61">
        <v>123.051219</v>
      </c>
      <c r="S66" s="62">
        <v>247.70745389999999</v>
      </c>
    </row>
    <row r="67" spans="1:20" ht="101.5" x14ac:dyDescent="0.35">
      <c r="A67" s="59" t="s">
        <v>101</v>
      </c>
      <c r="B67" s="54" t="s">
        <v>68</v>
      </c>
      <c r="C67" s="106" t="s">
        <v>69</v>
      </c>
      <c r="D67" s="54" t="s">
        <v>70</v>
      </c>
      <c r="E67" s="263"/>
      <c r="F67" s="76" t="s">
        <v>12</v>
      </c>
      <c r="G67" s="55" t="s">
        <v>12</v>
      </c>
      <c r="H67" s="55" t="s">
        <v>12</v>
      </c>
      <c r="I67" s="61">
        <f>50.8255035/4.5</f>
        <v>11.294556333333334</v>
      </c>
      <c r="J67" s="61" t="s">
        <v>12</v>
      </c>
      <c r="K67" s="61" t="s">
        <v>12</v>
      </c>
      <c r="L67" s="61" t="s">
        <v>12</v>
      </c>
      <c r="M67" s="55" t="s">
        <v>12</v>
      </c>
      <c r="N67" s="61" t="s">
        <v>12</v>
      </c>
      <c r="O67" s="61" t="s">
        <v>12</v>
      </c>
      <c r="P67" s="61" t="s">
        <v>12</v>
      </c>
      <c r="Q67" s="61" t="s">
        <v>12</v>
      </c>
      <c r="R67" s="61" t="s">
        <v>12</v>
      </c>
      <c r="S67" s="62" t="s">
        <v>12</v>
      </c>
    </row>
    <row r="68" spans="1:20" ht="29" x14ac:dyDescent="0.35">
      <c r="A68" s="59" t="s">
        <v>101</v>
      </c>
      <c r="B68" s="54" t="s">
        <v>68</v>
      </c>
      <c r="C68" s="106" t="s">
        <v>75</v>
      </c>
      <c r="D68" s="54" t="s">
        <v>76</v>
      </c>
      <c r="E68" s="263"/>
      <c r="F68" s="76" t="s">
        <v>12</v>
      </c>
      <c r="G68" s="55" t="s">
        <v>12</v>
      </c>
      <c r="H68" s="55" t="s">
        <v>12</v>
      </c>
      <c r="I68" s="61">
        <v>50.825503499999996</v>
      </c>
      <c r="J68" s="61" t="s">
        <v>12</v>
      </c>
      <c r="K68" s="61" t="s">
        <v>12</v>
      </c>
      <c r="L68" s="61" t="s">
        <v>12</v>
      </c>
      <c r="M68" s="55" t="s">
        <v>12</v>
      </c>
      <c r="N68" s="61" t="s">
        <v>12</v>
      </c>
      <c r="O68" s="61" t="s">
        <v>12</v>
      </c>
      <c r="P68" s="61" t="s">
        <v>12</v>
      </c>
      <c r="Q68" s="61" t="s">
        <v>12</v>
      </c>
      <c r="R68" s="61" t="s">
        <v>12</v>
      </c>
      <c r="S68" s="62" t="s">
        <v>12</v>
      </c>
    </row>
    <row r="69" spans="1:20" ht="72.5" x14ac:dyDescent="0.35">
      <c r="A69" s="59" t="s">
        <v>101</v>
      </c>
      <c r="B69" s="54" t="s">
        <v>13</v>
      </c>
      <c r="C69" s="106" t="s">
        <v>77</v>
      </c>
      <c r="D69" s="54" t="s">
        <v>78</v>
      </c>
      <c r="E69" s="263"/>
      <c r="F69" s="412">
        <v>36.380360400000001</v>
      </c>
      <c r="G69" s="414">
        <v>45.475450500000001</v>
      </c>
      <c r="H69" s="414">
        <v>52.965524699999996</v>
      </c>
      <c r="I69" s="61">
        <v>0</v>
      </c>
      <c r="J69" s="61">
        <v>0</v>
      </c>
      <c r="K69" s="61">
        <v>0</v>
      </c>
      <c r="L69" s="61">
        <v>0</v>
      </c>
      <c r="M69" s="55" t="s">
        <v>12</v>
      </c>
      <c r="N69" s="61">
        <v>0</v>
      </c>
      <c r="O69" s="61">
        <v>100.5809964</v>
      </c>
      <c r="P69" s="61">
        <v>111.28110240000001</v>
      </c>
      <c r="Q69" s="61">
        <v>118.77117659999999</v>
      </c>
      <c r="R69" s="61">
        <v>123.051219</v>
      </c>
      <c r="S69" s="62">
        <v>247.70745389999999</v>
      </c>
    </row>
    <row r="70" spans="1:20" ht="29" x14ac:dyDescent="0.35">
      <c r="A70" s="59" t="s">
        <v>101</v>
      </c>
      <c r="B70" s="54" t="s">
        <v>13</v>
      </c>
      <c r="C70" s="106" t="s">
        <v>79</v>
      </c>
      <c r="D70" s="54" t="s">
        <v>80</v>
      </c>
      <c r="E70" s="263"/>
      <c r="F70" s="412">
        <v>36.380360400000001</v>
      </c>
      <c r="G70" s="414">
        <v>45.475450500000001</v>
      </c>
      <c r="H70" s="414">
        <v>52.965524699999996</v>
      </c>
      <c r="I70" s="61" t="s">
        <v>12</v>
      </c>
      <c r="J70" s="61">
        <v>53.500529999999998</v>
      </c>
      <c r="K70" s="61">
        <v>56.175556499999999</v>
      </c>
      <c r="L70" s="61">
        <v>64.735641299999997</v>
      </c>
      <c r="M70" s="55" t="s">
        <v>12</v>
      </c>
      <c r="N70" s="61">
        <v>99.510985799999986</v>
      </c>
      <c r="O70" s="61">
        <v>100.5809964</v>
      </c>
      <c r="P70" s="61">
        <v>111.28110240000001</v>
      </c>
      <c r="Q70" s="61">
        <v>118.77117659999999</v>
      </c>
      <c r="R70" s="61">
        <v>123.051219</v>
      </c>
      <c r="S70" s="62">
        <v>247.70745389999999</v>
      </c>
    </row>
    <row r="71" spans="1:20" ht="43.5" x14ac:dyDescent="0.35">
      <c r="A71" s="59" t="s">
        <v>101</v>
      </c>
      <c r="B71" s="54" t="s">
        <v>13</v>
      </c>
      <c r="C71" s="106" t="s">
        <v>955</v>
      </c>
      <c r="D71" s="54" t="s">
        <v>952</v>
      </c>
      <c r="E71" s="263"/>
      <c r="F71" s="412">
        <v>36.380360400000001</v>
      </c>
      <c r="G71" s="414">
        <v>45.475450500000001</v>
      </c>
      <c r="H71" s="414">
        <v>52.965524699999996</v>
      </c>
      <c r="I71" s="61" t="s">
        <v>12</v>
      </c>
      <c r="J71" s="61">
        <v>53.500529999999998</v>
      </c>
      <c r="K71" s="61">
        <v>56.175556499999999</v>
      </c>
      <c r="L71" s="61">
        <v>64.735641299999997</v>
      </c>
      <c r="M71" s="55" t="s">
        <v>12</v>
      </c>
      <c r="N71" s="61">
        <v>99.510985799999986</v>
      </c>
      <c r="O71" s="61">
        <v>100.5809964</v>
      </c>
      <c r="P71" s="61">
        <v>111.28110240000001</v>
      </c>
      <c r="Q71" s="61">
        <v>118.77117659999999</v>
      </c>
      <c r="R71" s="61">
        <v>123.051219</v>
      </c>
      <c r="S71" s="62">
        <v>247.70745389999999</v>
      </c>
      <c r="T71" s="80" t="s">
        <v>954</v>
      </c>
    </row>
    <row r="72" spans="1:20" ht="101.5" x14ac:dyDescent="0.35">
      <c r="A72" s="59" t="s">
        <v>101</v>
      </c>
      <c r="B72" s="54" t="s">
        <v>59</v>
      </c>
      <c r="C72" s="106" t="s">
        <v>81</v>
      </c>
      <c r="D72" s="54" t="s">
        <v>82</v>
      </c>
      <c r="E72" s="263"/>
      <c r="F72" s="76" t="s">
        <v>12</v>
      </c>
      <c r="G72" s="414">
        <v>45.475450500000001</v>
      </c>
      <c r="H72" s="414">
        <v>52.965524699999996</v>
      </c>
      <c r="I72" s="61">
        <v>50.83</v>
      </c>
      <c r="J72" s="61">
        <v>53.500529999999998</v>
      </c>
      <c r="K72" s="61">
        <v>56.175556499999999</v>
      </c>
      <c r="L72" s="61">
        <v>64.735641299999997</v>
      </c>
      <c r="M72" s="414">
        <v>85.600847999999985</v>
      </c>
      <c r="N72" s="61">
        <v>99.510985799999986</v>
      </c>
      <c r="O72" s="61">
        <v>100.5809964</v>
      </c>
      <c r="P72" s="61">
        <v>111.28110240000001</v>
      </c>
      <c r="Q72" s="61">
        <v>118.77117659999999</v>
      </c>
      <c r="R72" s="61">
        <v>123.051219</v>
      </c>
      <c r="S72" s="62">
        <v>247.70745389999999</v>
      </c>
    </row>
    <row r="73" spans="1:20" ht="43.5" x14ac:dyDescent="0.35">
      <c r="A73" s="59" t="s">
        <v>101</v>
      </c>
      <c r="B73" s="54" t="s">
        <v>85</v>
      </c>
      <c r="C73" s="104" t="s">
        <v>965</v>
      </c>
      <c r="D73" s="54" t="s">
        <v>87</v>
      </c>
      <c r="E73" s="263"/>
      <c r="F73" s="412">
        <v>36.380360400000001</v>
      </c>
      <c r="G73" s="414">
        <v>45.475450500000001</v>
      </c>
      <c r="H73" s="414">
        <v>52.965524699999996</v>
      </c>
      <c r="I73" s="61" t="s">
        <v>12</v>
      </c>
      <c r="J73" s="61">
        <v>53.500529999999998</v>
      </c>
      <c r="K73" s="61">
        <v>56.175556499999999</v>
      </c>
      <c r="L73" s="61">
        <v>64.735641299999997</v>
      </c>
      <c r="M73" s="414">
        <v>85.600847999999985</v>
      </c>
      <c r="N73" s="61">
        <v>99.510985799999986</v>
      </c>
      <c r="O73" s="61">
        <v>100.5809964</v>
      </c>
      <c r="P73" s="61">
        <v>111.28110240000001</v>
      </c>
      <c r="Q73" s="61" t="s">
        <v>12</v>
      </c>
      <c r="R73" s="61">
        <v>123.051219</v>
      </c>
      <c r="S73" s="62">
        <v>247.70745389999999</v>
      </c>
    </row>
    <row r="74" spans="1:20" ht="116" x14ac:dyDescent="0.35">
      <c r="A74" s="59" t="s">
        <v>101</v>
      </c>
      <c r="B74" s="54" t="s">
        <v>85</v>
      </c>
      <c r="C74" s="104" t="s">
        <v>849</v>
      </c>
      <c r="D74" s="54" t="s">
        <v>87</v>
      </c>
      <c r="E74" s="263">
        <v>4.5</v>
      </c>
      <c r="F74" s="412">
        <v>8.0844444444444452</v>
      </c>
      <c r="G74" s="414">
        <v>10.106666666666666</v>
      </c>
      <c r="H74" s="414">
        <v>11.771111111111111</v>
      </c>
      <c r="I74" s="61" t="s">
        <v>12</v>
      </c>
      <c r="J74" s="61">
        <v>11.889006666666667</v>
      </c>
      <c r="K74" s="61">
        <v>12.483457</v>
      </c>
      <c r="L74" s="61">
        <v>14.385698066666667</v>
      </c>
      <c r="M74" s="414">
        <v>19.022222222222222</v>
      </c>
      <c r="N74" s="61">
        <v>22.1135524</v>
      </c>
      <c r="O74" s="61">
        <v>22.351332533333334</v>
      </c>
      <c r="P74" s="61">
        <v>24.729133866666665</v>
      </c>
      <c r="Q74" s="61" t="s">
        <v>12</v>
      </c>
      <c r="R74" s="61">
        <v>27.344715333333333</v>
      </c>
      <c r="S74" s="62">
        <v>55.046100866666663</v>
      </c>
    </row>
    <row r="75" spans="1:20" ht="29" x14ac:dyDescent="0.35">
      <c r="A75" s="59" t="s">
        <v>101</v>
      </c>
      <c r="B75" s="54" t="s">
        <v>85</v>
      </c>
      <c r="C75" s="106" t="s">
        <v>88</v>
      </c>
      <c r="D75" s="54" t="s">
        <v>89</v>
      </c>
      <c r="E75" s="263"/>
      <c r="F75" s="412">
        <v>36.380360400000001</v>
      </c>
      <c r="G75" s="414">
        <v>45.475450500000001</v>
      </c>
      <c r="H75" s="414">
        <v>52.965524699999996</v>
      </c>
      <c r="I75" s="61" t="s">
        <v>12</v>
      </c>
      <c r="J75" s="61">
        <v>53.500529999999998</v>
      </c>
      <c r="K75" s="61">
        <v>56.175556499999999</v>
      </c>
      <c r="L75" s="61">
        <v>64.735641299999997</v>
      </c>
      <c r="M75" s="414">
        <v>85.600847999999985</v>
      </c>
      <c r="N75" s="61">
        <v>99.510985799999986</v>
      </c>
      <c r="O75" s="61">
        <v>100.5809964</v>
      </c>
      <c r="P75" s="61">
        <v>111.28110240000001</v>
      </c>
      <c r="Q75" s="61" t="s">
        <v>12</v>
      </c>
      <c r="R75" s="61">
        <v>123.051219</v>
      </c>
      <c r="S75" s="62">
        <v>247.70745389999999</v>
      </c>
    </row>
    <row r="76" spans="1:20" ht="58" x14ac:dyDescent="0.35">
      <c r="A76" s="59" t="s">
        <v>101</v>
      </c>
      <c r="B76" s="54" t="s">
        <v>59</v>
      </c>
      <c r="C76" s="106" t="s">
        <v>90</v>
      </c>
      <c r="D76" s="54" t="s">
        <v>91</v>
      </c>
      <c r="E76" s="263"/>
      <c r="F76" s="76" t="s">
        <v>12</v>
      </c>
      <c r="G76" s="55" t="s">
        <v>12</v>
      </c>
      <c r="H76" s="55" t="s">
        <v>12</v>
      </c>
      <c r="I76" s="61" t="s">
        <v>12</v>
      </c>
      <c r="J76" s="61">
        <v>53.500529999999998</v>
      </c>
      <c r="K76" s="61">
        <v>56.175556499999999</v>
      </c>
      <c r="L76" s="61">
        <v>64.735641299999997</v>
      </c>
      <c r="M76" s="55" t="s">
        <v>12</v>
      </c>
      <c r="N76" s="61">
        <v>99.510985799999986</v>
      </c>
      <c r="O76" s="61">
        <v>100.5809964</v>
      </c>
      <c r="P76" s="61">
        <v>111.28110240000001</v>
      </c>
      <c r="Q76" s="61" t="s">
        <v>12</v>
      </c>
      <c r="R76" s="61">
        <v>123.051219</v>
      </c>
      <c r="S76" s="62">
        <v>247.70745389999999</v>
      </c>
    </row>
    <row r="77" spans="1:20" ht="72.5" x14ac:dyDescent="0.35">
      <c r="A77" s="59" t="s">
        <v>101</v>
      </c>
      <c r="B77" s="54" t="s">
        <v>92</v>
      </c>
      <c r="C77" s="106" t="s">
        <v>93</v>
      </c>
      <c r="D77" s="54" t="s">
        <v>94</v>
      </c>
      <c r="E77" s="263"/>
      <c r="F77" s="76" t="s">
        <v>12</v>
      </c>
      <c r="G77" s="414">
        <v>45.475450500000001</v>
      </c>
      <c r="H77" s="414">
        <v>52.965524699999996</v>
      </c>
      <c r="I77" s="61" t="s">
        <v>12</v>
      </c>
      <c r="J77" s="61">
        <v>53.500529999999998</v>
      </c>
      <c r="K77" s="61">
        <v>56.175556499999999</v>
      </c>
      <c r="L77" s="61">
        <v>64.735641299999997</v>
      </c>
      <c r="M77" s="414">
        <v>85.600847999999985</v>
      </c>
      <c r="N77" s="61">
        <v>99.510985799999986</v>
      </c>
      <c r="O77" s="61">
        <v>100.5809964</v>
      </c>
      <c r="P77" s="61">
        <v>111.28110240000001</v>
      </c>
      <c r="Q77" s="61" t="s">
        <v>12</v>
      </c>
      <c r="R77" s="61">
        <v>123.051219</v>
      </c>
      <c r="S77" s="62">
        <v>247.70745389999999</v>
      </c>
    </row>
    <row r="78" spans="1:20" ht="43.5" x14ac:dyDescent="0.35">
      <c r="A78" s="59" t="s">
        <v>101</v>
      </c>
      <c r="B78" s="54" t="s">
        <v>10</v>
      </c>
      <c r="C78" s="106" t="s">
        <v>95</v>
      </c>
      <c r="D78" s="54" t="s">
        <v>96</v>
      </c>
      <c r="E78" s="263"/>
      <c r="F78" s="412">
        <v>30</v>
      </c>
      <c r="G78" s="414">
        <v>30</v>
      </c>
      <c r="H78" s="414">
        <v>30</v>
      </c>
      <c r="I78" s="61" t="s">
        <v>12</v>
      </c>
      <c r="J78" s="61">
        <v>30</v>
      </c>
      <c r="K78" s="61">
        <v>30</v>
      </c>
      <c r="L78" s="61">
        <v>30</v>
      </c>
      <c r="M78" s="414">
        <v>30</v>
      </c>
      <c r="N78" s="61">
        <v>30</v>
      </c>
      <c r="O78" s="61">
        <v>30</v>
      </c>
      <c r="P78" s="61">
        <v>30</v>
      </c>
      <c r="Q78" s="61">
        <v>30</v>
      </c>
      <c r="R78" s="61">
        <v>30</v>
      </c>
      <c r="S78" s="62">
        <v>30</v>
      </c>
    </row>
    <row r="79" spans="1:20" x14ac:dyDescent="0.35">
      <c r="A79" s="59" t="s">
        <v>103</v>
      </c>
      <c r="B79" s="54" t="s">
        <v>10</v>
      </c>
      <c r="C79" s="106" t="s">
        <v>11</v>
      </c>
      <c r="D79" s="54">
        <v>90785</v>
      </c>
      <c r="E79" s="263"/>
      <c r="F79" s="414">
        <v>16.5</v>
      </c>
      <c r="G79" s="414">
        <v>16.5</v>
      </c>
      <c r="H79" s="414">
        <v>16.5</v>
      </c>
      <c r="I79" s="61" t="s">
        <v>12</v>
      </c>
      <c r="J79" s="61">
        <v>16.5</v>
      </c>
      <c r="K79" s="61">
        <v>16.5</v>
      </c>
      <c r="L79" s="61">
        <v>16.5</v>
      </c>
      <c r="M79" s="414">
        <v>16.5</v>
      </c>
      <c r="N79" s="61">
        <v>16.5</v>
      </c>
      <c r="O79" s="61">
        <v>16.5</v>
      </c>
      <c r="P79" s="61">
        <v>16.5</v>
      </c>
      <c r="Q79" s="61">
        <v>16.5</v>
      </c>
      <c r="R79" s="61">
        <v>16.5</v>
      </c>
      <c r="S79" s="61">
        <v>16.5</v>
      </c>
    </row>
    <row r="80" spans="1:20" ht="29" x14ac:dyDescent="0.35">
      <c r="A80" s="59" t="s">
        <v>103</v>
      </c>
      <c r="B80" s="54" t="s">
        <v>13</v>
      </c>
      <c r="C80" s="106" t="s">
        <v>14</v>
      </c>
      <c r="D80" s="54">
        <v>90791</v>
      </c>
      <c r="E80" s="263"/>
      <c r="F80" s="76" t="s">
        <v>12</v>
      </c>
      <c r="G80" s="55" t="s">
        <v>12</v>
      </c>
      <c r="H80" s="55" t="s">
        <v>12</v>
      </c>
      <c r="I80" s="61" t="s">
        <v>12</v>
      </c>
      <c r="J80" s="61" t="s">
        <v>12</v>
      </c>
      <c r="K80" s="61" t="s">
        <v>12</v>
      </c>
      <c r="L80" s="61">
        <v>69.249110699999989</v>
      </c>
      <c r="M80" s="55" t="s">
        <v>12</v>
      </c>
      <c r="N80" s="61">
        <v>106.4490462</v>
      </c>
      <c r="O80" s="61" t="s">
        <v>12</v>
      </c>
      <c r="P80" s="61">
        <v>119.0397936</v>
      </c>
      <c r="Q80" s="61" t="s">
        <v>12</v>
      </c>
      <c r="R80" s="61">
        <v>131.63054099999999</v>
      </c>
      <c r="S80" s="62">
        <v>264.97800209999997</v>
      </c>
    </row>
    <row r="81" spans="1:19" ht="43.5" x14ac:dyDescent="0.35">
      <c r="A81" s="59" t="s">
        <v>103</v>
      </c>
      <c r="B81" s="54" t="s">
        <v>16</v>
      </c>
      <c r="C81" s="106" t="s">
        <v>999</v>
      </c>
      <c r="D81" s="54">
        <v>90846</v>
      </c>
      <c r="E81" s="263">
        <v>3</v>
      </c>
      <c r="F81" s="76" t="s">
        <v>12</v>
      </c>
      <c r="G81" s="55" t="s">
        <v>12</v>
      </c>
      <c r="H81" s="55" t="s">
        <v>12</v>
      </c>
      <c r="I81" s="61" t="s">
        <v>12</v>
      </c>
      <c r="J81" s="61" t="s">
        <v>12</v>
      </c>
      <c r="K81" s="61" t="s">
        <v>12</v>
      </c>
      <c r="L81" s="61">
        <v>207.74733209999999</v>
      </c>
      <c r="M81" s="55" t="s">
        <v>12</v>
      </c>
      <c r="N81" s="61">
        <v>319.34713859999999</v>
      </c>
      <c r="O81" s="61" t="s">
        <v>12</v>
      </c>
      <c r="P81" s="61">
        <v>357.11938079999999</v>
      </c>
      <c r="Q81" s="61" t="s">
        <v>12</v>
      </c>
      <c r="R81" s="61">
        <v>394.89162299999998</v>
      </c>
      <c r="S81" s="62">
        <v>794.93400630000008</v>
      </c>
    </row>
    <row r="82" spans="1:19" ht="72.5" x14ac:dyDescent="0.35">
      <c r="A82" s="59" t="s">
        <v>103</v>
      </c>
      <c r="B82" s="54" t="s">
        <v>16</v>
      </c>
      <c r="C82" s="106" t="s">
        <v>1001</v>
      </c>
      <c r="D82" s="54">
        <v>90847</v>
      </c>
      <c r="E82" s="263">
        <v>3</v>
      </c>
      <c r="F82" s="76" t="s">
        <v>12</v>
      </c>
      <c r="G82" s="55" t="s">
        <v>12</v>
      </c>
      <c r="H82" s="55" t="s">
        <v>12</v>
      </c>
      <c r="I82" s="61" t="s">
        <v>12</v>
      </c>
      <c r="J82" s="61" t="s">
        <v>12</v>
      </c>
      <c r="K82" s="61" t="s">
        <v>12</v>
      </c>
      <c r="L82" s="61">
        <v>207.74733209999999</v>
      </c>
      <c r="M82" s="55" t="s">
        <v>12</v>
      </c>
      <c r="N82" s="61">
        <v>319.34713859999999</v>
      </c>
      <c r="O82" s="61" t="s">
        <v>12</v>
      </c>
      <c r="P82" s="61">
        <v>357.11938079999999</v>
      </c>
      <c r="Q82" s="61" t="s">
        <v>12</v>
      </c>
      <c r="R82" s="61">
        <v>394.89162299999998</v>
      </c>
      <c r="S82" s="62">
        <v>794.93400630000008</v>
      </c>
    </row>
    <row r="83" spans="1:19" ht="43.5" x14ac:dyDescent="0.35">
      <c r="A83" s="59" t="s">
        <v>103</v>
      </c>
      <c r="B83" s="54" t="s">
        <v>16</v>
      </c>
      <c r="C83" s="106" t="s">
        <v>17</v>
      </c>
      <c r="D83" s="54">
        <v>90849</v>
      </c>
      <c r="E83" s="263"/>
      <c r="F83" s="76" t="s">
        <v>12</v>
      </c>
      <c r="G83" s="55" t="s">
        <v>12</v>
      </c>
      <c r="H83" s="55" t="s">
        <v>12</v>
      </c>
      <c r="I83" s="61" t="s">
        <v>12</v>
      </c>
      <c r="J83" s="61" t="s">
        <v>12</v>
      </c>
      <c r="K83" s="61" t="s">
        <v>12</v>
      </c>
      <c r="L83" s="61">
        <f>69.2491107/4.5</f>
        <v>15.388691266666667</v>
      </c>
      <c r="M83" s="55" t="s">
        <v>12</v>
      </c>
      <c r="N83" s="61">
        <f>106.4490462/4.5</f>
        <v>23.655343599999998</v>
      </c>
      <c r="O83" s="61" t="s">
        <v>12</v>
      </c>
      <c r="P83" s="61">
        <f>119.0397936/4.5</f>
        <v>26.453287466666666</v>
      </c>
      <c r="Q83" s="61" t="s">
        <v>12</v>
      </c>
      <c r="R83" s="61">
        <f>131.630541/4.5</f>
        <v>29.251231333333333</v>
      </c>
      <c r="S83" s="62">
        <f>264.9780021/4.5</f>
        <v>58.88400046666667</v>
      </c>
    </row>
    <row r="84" spans="1:19" ht="130.5" x14ac:dyDescent="0.35">
      <c r="A84" s="59" t="s">
        <v>103</v>
      </c>
      <c r="B84" s="54" t="s">
        <v>13</v>
      </c>
      <c r="C84" s="106" t="s">
        <v>18</v>
      </c>
      <c r="D84" s="54">
        <v>90885</v>
      </c>
      <c r="E84" s="263"/>
      <c r="F84" s="76" t="s">
        <v>12</v>
      </c>
      <c r="G84" s="55" t="s">
        <v>12</v>
      </c>
      <c r="H84" s="55" t="s">
        <v>12</v>
      </c>
      <c r="I84" s="61" t="s">
        <v>12</v>
      </c>
      <c r="J84" s="61" t="s">
        <v>12</v>
      </c>
      <c r="K84" s="61" t="s">
        <v>12</v>
      </c>
      <c r="L84" s="61">
        <v>69.249110699999989</v>
      </c>
      <c r="M84" s="55" t="s">
        <v>12</v>
      </c>
      <c r="N84" s="61">
        <v>106.4490462</v>
      </c>
      <c r="O84" s="61" t="s">
        <v>12</v>
      </c>
      <c r="P84" s="61">
        <v>119.0397936</v>
      </c>
      <c r="Q84" s="61" t="s">
        <v>12</v>
      </c>
      <c r="R84" s="61">
        <v>131.63054099999999</v>
      </c>
      <c r="S84" s="62">
        <v>264.97800209999997</v>
      </c>
    </row>
    <row r="85" spans="1:19" ht="101.5" x14ac:dyDescent="0.35">
      <c r="A85" s="59" t="s">
        <v>103</v>
      </c>
      <c r="B85" s="54" t="s">
        <v>10</v>
      </c>
      <c r="C85" s="106" t="s">
        <v>19</v>
      </c>
      <c r="D85" s="54">
        <v>90887</v>
      </c>
      <c r="E85" s="263"/>
      <c r="F85" s="76" t="s">
        <v>12</v>
      </c>
      <c r="G85" s="55" t="s">
        <v>12</v>
      </c>
      <c r="H85" s="55" t="s">
        <v>12</v>
      </c>
      <c r="I85" s="61" t="s">
        <v>12</v>
      </c>
      <c r="J85" s="61" t="s">
        <v>12</v>
      </c>
      <c r="K85" s="61" t="s">
        <v>12</v>
      </c>
      <c r="L85" s="61">
        <v>69.249110699999989</v>
      </c>
      <c r="M85" s="414">
        <v>91.569071999999991</v>
      </c>
      <c r="N85" s="61">
        <v>106.4490462</v>
      </c>
      <c r="O85" s="61">
        <v>107.5936596</v>
      </c>
      <c r="P85" s="61">
        <v>119.0397936</v>
      </c>
      <c r="Q85" s="61">
        <v>127.05208739999998</v>
      </c>
      <c r="R85" s="61">
        <v>131.63054099999999</v>
      </c>
      <c r="S85" s="62">
        <v>264.97800209999997</v>
      </c>
    </row>
    <row r="86" spans="1:19" ht="29" x14ac:dyDescent="0.35">
      <c r="A86" s="59" t="s">
        <v>103</v>
      </c>
      <c r="B86" s="54" t="s">
        <v>13</v>
      </c>
      <c r="C86" s="106" t="s">
        <v>22</v>
      </c>
      <c r="D86" s="54">
        <v>96130</v>
      </c>
      <c r="E86" s="263">
        <v>4</v>
      </c>
      <c r="F86" s="76" t="s">
        <v>12</v>
      </c>
      <c r="G86" s="55" t="s">
        <v>12</v>
      </c>
      <c r="H86" s="55" t="s">
        <v>12</v>
      </c>
      <c r="I86" s="61" t="s">
        <v>12</v>
      </c>
      <c r="J86" s="61" t="s">
        <v>12</v>
      </c>
      <c r="K86" s="61" t="s">
        <v>12</v>
      </c>
      <c r="L86" s="61" t="s">
        <v>12</v>
      </c>
      <c r="M86" s="55" t="s">
        <v>12</v>
      </c>
      <c r="N86" s="61">
        <v>425.79618479999999</v>
      </c>
      <c r="O86" s="61" t="s">
        <v>12</v>
      </c>
      <c r="P86" s="61">
        <v>476.15917439999998</v>
      </c>
      <c r="Q86" s="61" t="s">
        <v>12</v>
      </c>
      <c r="R86" s="61">
        <v>526.52216399999998</v>
      </c>
      <c r="S86" s="62">
        <v>1059.9120084000001</v>
      </c>
    </row>
    <row r="87" spans="1:19" ht="43.5" x14ac:dyDescent="0.35">
      <c r="A87" s="59" t="s">
        <v>103</v>
      </c>
      <c r="B87" s="54" t="s">
        <v>13</v>
      </c>
      <c r="C87" s="106" t="s">
        <v>23</v>
      </c>
      <c r="D87" s="54">
        <v>96131</v>
      </c>
      <c r="E87" s="263">
        <v>4</v>
      </c>
      <c r="F87" s="76" t="s">
        <v>12</v>
      </c>
      <c r="G87" s="55" t="s">
        <v>12</v>
      </c>
      <c r="H87" s="55" t="s">
        <v>12</v>
      </c>
      <c r="I87" s="61" t="s">
        <v>12</v>
      </c>
      <c r="J87" s="61" t="s">
        <v>12</v>
      </c>
      <c r="K87" s="61" t="s">
        <v>12</v>
      </c>
      <c r="L87" s="61" t="s">
        <v>12</v>
      </c>
      <c r="M87" s="55" t="s">
        <v>12</v>
      </c>
      <c r="N87" s="61">
        <v>425.79618479999999</v>
      </c>
      <c r="O87" s="61" t="s">
        <v>12</v>
      </c>
      <c r="P87" s="61">
        <v>476.15917439999998</v>
      </c>
      <c r="Q87" s="61" t="s">
        <v>12</v>
      </c>
      <c r="R87" s="61">
        <v>526.52216399999998</v>
      </c>
      <c r="S87" s="62">
        <v>1059.9120084000001</v>
      </c>
    </row>
    <row r="88" spans="1:19" ht="72.5" x14ac:dyDescent="0.35">
      <c r="A88" s="59" t="s">
        <v>103</v>
      </c>
      <c r="B88" s="54" t="s">
        <v>10</v>
      </c>
      <c r="C88" s="106" t="s">
        <v>25</v>
      </c>
      <c r="D88" s="54">
        <v>96170</v>
      </c>
      <c r="E88" s="263">
        <v>2</v>
      </c>
      <c r="F88" s="412">
        <v>77.84</v>
      </c>
      <c r="G88" s="414">
        <v>97.3</v>
      </c>
      <c r="H88" s="414">
        <v>113.32</v>
      </c>
      <c r="I88" s="61" t="s">
        <v>12</v>
      </c>
      <c r="J88" s="61" t="s">
        <v>12</v>
      </c>
      <c r="K88" s="61" t="s">
        <v>12</v>
      </c>
      <c r="L88" s="61">
        <v>138.49822140000001</v>
      </c>
      <c r="M88" s="414">
        <v>183.14</v>
      </c>
      <c r="N88" s="61">
        <v>212.8980924</v>
      </c>
      <c r="O88" s="61">
        <v>215.19</v>
      </c>
      <c r="P88" s="61">
        <v>238.07958719999999</v>
      </c>
      <c r="Q88" s="61" t="s">
        <v>12</v>
      </c>
      <c r="R88" s="61">
        <v>263.26108199999999</v>
      </c>
      <c r="S88" s="62">
        <v>529.95600420000005</v>
      </c>
    </row>
    <row r="89" spans="1:19" ht="87" x14ac:dyDescent="0.35">
      <c r="A89" s="59" t="s">
        <v>103</v>
      </c>
      <c r="B89" s="54" t="s">
        <v>10</v>
      </c>
      <c r="C89" s="106" t="s">
        <v>26</v>
      </c>
      <c r="D89" s="54">
        <v>96171</v>
      </c>
      <c r="E89" s="263"/>
      <c r="F89" s="412">
        <v>38.916855599999998</v>
      </c>
      <c r="G89" s="414">
        <v>48.646069499999996</v>
      </c>
      <c r="H89" s="414">
        <v>56.658363299999998</v>
      </c>
      <c r="I89" s="61" t="s">
        <v>12</v>
      </c>
      <c r="J89" s="61" t="s">
        <v>12</v>
      </c>
      <c r="K89" s="61" t="s">
        <v>12</v>
      </c>
      <c r="L89" s="61">
        <v>69.249110699999989</v>
      </c>
      <c r="M89" s="414">
        <v>91.569071999999991</v>
      </c>
      <c r="N89" s="61">
        <v>106.4490462</v>
      </c>
      <c r="O89" s="61">
        <v>107.5936596</v>
      </c>
      <c r="P89" s="61">
        <v>119.0397936</v>
      </c>
      <c r="Q89" s="61" t="s">
        <v>12</v>
      </c>
      <c r="R89" s="61">
        <v>131.63054099999999</v>
      </c>
      <c r="S89" s="62">
        <v>264.97800209999997</v>
      </c>
    </row>
    <row r="90" spans="1:19" ht="43.5" x14ac:dyDescent="0.35">
      <c r="A90" s="59" t="s">
        <v>103</v>
      </c>
      <c r="B90" s="54" t="s">
        <v>13</v>
      </c>
      <c r="C90" s="106" t="s">
        <v>27</v>
      </c>
      <c r="D90" s="54">
        <v>98966</v>
      </c>
      <c r="E90" s="263">
        <v>0.5</v>
      </c>
      <c r="F90" s="76" t="s">
        <v>12</v>
      </c>
      <c r="G90" s="55" t="s">
        <v>12</v>
      </c>
      <c r="H90" s="55" t="s">
        <v>12</v>
      </c>
      <c r="I90" s="61" t="s">
        <v>12</v>
      </c>
      <c r="J90" s="61" t="s">
        <v>12</v>
      </c>
      <c r="K90" s="61" t="s">
        <v>12</v>
      </c>
      <c r="L90" s="61">
        <v>34.624555350000001</v>
      </c>
      <c r="M90" s="55" t="s">
        <v>12</v>
      </c>
      <c r="N90" s="61">
        <v>53.224523099999999</v>
      </c>
      <c r="O90" s="61" t="s">
        <v>12</v>
      </c>
      <c r="P90" s="61">
        <v>59.519896799999998</v>
      </c>
      <c r="Q90" s="61" t="s">
        <v>12</v>
      </c>
      <c r="R90" s="61">
        <v>65.815270499999997</v>
      </c>
      <c r="S90" s="62" t="s">
        <v>12</v>
      </c>
    </row>
    <row r="91" spans="1:19" ht="43.5" x14ac:dyDescent="0.35">
      <c r="A91" s="59" t="s">
        <v>103</v>
      </c>
      <c r="B91" s="54" t="s">
        <v>13</v>
      </c>
      <c r="C91" s="106" t="s">
        <v>28</v>
      </c>
      <c r="D91" s="54">
        <v>98967</v>
      </c>
      <c r="E91" s="263"/>
      <c r="F91" s="76" t="s">
        <v>12</v>
      </c>
      <c r="G91" s="55" t="s">
        <v>12</v>
      </c>
      <c r="H91" s="55" t="s">
        <v>12</v>
      </c>
      <c r="I91" s="61" t="s">
        <v>12</v>
      </c>
      <c r="J91" s="61" t="s">
        <v>12</v>
      </c>
      <c r="K91" s="61" t="s">
        <v>12</v>
      </c>
      <c r="L91" s="61">
        <v>69.249110699999989</v>
      </c>
      <c r="M91" s="55" t="s">
        <v>12</v>
      </c>
      <c r="N91" s="61">
        <v>106.4490462</v>
      </c>
      <c r="O91" s="61" t="s">
        <v>12</v>
      </c>
      <c r="P91" s="61">
        <v>119.0397936</v>
      </c>
      <c r="Q91" s="61" t="s">
        <v>12</v>
      </c>
      <c r="R91" s="61">
        <v>131.63054099999999</v>
      </c>
      <c r="S91" s="62" t="s">
        <v>12</v>
      </c>
    </row>
    <row r="92" spans="1:19" ht="43.5" x14ac:dyDescent="0.35">
      <c r="A92" s="59" t="s">
        <v>103</v>
      </c>
      <c r="B92" s="54" t="s">
        <v>13</v>
      </c>
      <c r="C92" s="106" t="s">
        <v>29</v>
      </c>
      <c r="D92" s="54">
        <v>98968</v>
      </c>
      <c r="E92" s="263">
        <v>1.5</v>
      </c>
      <c r="F92" s="76" t="s">
        <v>12</v>
      </c>
      <c r="G92" s="55" t="s">
        <v>12</v>
      </c>
      <c r="H92" s="55" t="s">
        <v>12</v>
      </c>
      <c r="I92" s="61" t="s">
        <v>12</v>
      </c>
      <c r="J92" s="61" t="s">
        <v>12</v>
      </c>
      <c r="K92" s="61" t="s">
        <v>12</v>
      </c>
      <c r="L92" s="61">
        <v>103.87366605</v>
      </c>
      <c r="M92" s="55" t="s">
        <v>12</v>
      </c>
      <c r="N92" s="61">
        <v>159.6735693</v>
      </c>
      <c r="O92" s="61" t="s">
        <v>12</v>
      </c>
      <c r="P92" s="61">
        <v>178.55969039999999</v>
      </c>
      <c r="Q92" s="61" t="s">
        <v>12</v>
      </c>
      <c r="R92" s="61">
        <v>197.44581149999999</v>
      </c>
      <c r="S92" s="62" t="s">
        <v>12</v>
      </c>
    </row>
    <row r="93" spans="1:19" ht="29" x14ac:dyDescent="0.35">
      <c r="A93" s="59" t="s">
        <v>103</v>
      </c>
      <c r="B93" s="54" t="s">
        <v>13</v>
      </c>
      <c r="C93" s="106" t="s">
        <v>38</v>
      </c>
      <c r="D93" s="54">
        <v>99341</v>
      </c>
      <c r="E93" s="263"/>
      <c r="F93" s="76" t="s">
        <v>12</v>
      </c>
      <c r="G93" s="55" t="s">
        <v>12</v>
      </c>
      <c r="H93" s="55" t="s">
        <v>12</v>
      </c>
      <c r="I93" s="61" t="s">
        <v>12</v>
      </c>
      <c r="J93" s="61" t="s">
        <v>12</v>
      </c>
      <c r="K93" s="61" t="s">
        <v>12</v>
      </c>
      <c r="L93" s="61" t="s">
        <v>12</v>
      </c>
      <c r="M93" s="55" t="s">
        <v>12</v>
      </c>
      <c r="N93" s="61" t="s">
        <v>12</v>
      </c>
      <c r="O93" s="61" t="s">
        <v>12</v>
      </c>
      <c r="P93" s="61">
        <v>119.0397936</v>
      </c>
      <c r="Q93" s="61" t="s">
        <v>12</v>
      </c>
      <c r="R93" s="61">
        <v>131.63054099999999</v>
      </c>
      <c r="S93" s="62">
        <v>264.97800209999997</v>
      </c>
    </row>
    <row r="94" spans="1:19" ht="29" x14ac:dyDescent="0.35">
      <c r="A94" s="59" t="s">
        <v>103</v>
      </c>
      <c r="B94" s="54" t="s">
        <v>13</v>
      </c>
      <c r="C94" s="106" t="s">
        <v>39</v>
      </c>
      <c r="D94" s="54">
        <v>99342</v>
      </c>
      <c r="E94" s="263">
        <v>2</v>
      </c>
      <c r="F94" s="76" t="s">
        <v>12</v>
      </c>
      <c r="G94" s="55" t="s">
        <v>12</v>
      </c>
      <c r="H94" s="55" t="s">
        <v>12</v>
      </c>
      <c r="I94" s="61" t="s">
        <v>12</v>
      </c>
      <c r="J94" s="61" t="s">
        <v>12</v>
      </c>
      <c r="K94" s="61" t="s">
        <v>12</v>
      </c>
      <c r="L94" s="61" t="s">
        <v>12</v>
      </c>
      <c r="M94" s="55" t="s">
        <v>12</v>
      </c>
      <c r="N94" s="61" t="s">
        <v>12</v>
      </c>
      <c r="O94" s="61" t="s">
        <v>12</v>
      </c>
      <c r="P94" s="61">
        <v>238.07958719999999</v>
      </c>
      <c r="Q94" s="61" t="s">
        <v>12</v>
      </c>
      <c r="R94" s="61">
        <v>263.26108199999999</v>
      </c>
      <c r="S94" s="62">
        <v>529.95600420000005</v>
      </c>
    </row>
    <row r="95" spans="1:19" ht="29" x14ac:dyDescent="0.35">
      <c r="A95" s="59" t="s">
        <v>103</v>
      </c>
      <c r="B95" s="54" t="s">
        <v>13</v>
      </c>
      <c r="C95" s="106" t="s">
        <v>40</v>
      </c>
      <c r="D95" s="54">
        <v>99344</v>
      </c>
      <c r="E95" s="263">
        <v>4</v>
      </c>
      <c r="F95" s="76" t="s">
        <v>12</v>
      </c>
      <c r="G95" s="55" t="s">
        <v>12</v>
      </c>
      <c r="H95" s="55" t="s">
        <v>12</v>
      </c>
      <c r="I95" s="61" t="s">
        <v>12</v>
      </c>
      <c r="J95" s="61" t="s">
        <v>12</v>
      </c>
      <c r="K95" s="61" t="s">
        <v>12</v>
      </c>
      <c r="L95" s="61" t="s">
        <v>12</v>
      </c>
      <c r="M95" s="55" t="s">
        <v>12</v>
      </c>
      <c r="N95" s="61" t="s">
        <v>12</v>
      </c>
      <c r="O95" s="61" t="s">
        <v>12</v>
      </c>
      <c r="P95" s="61">
        <v>476.15917439999998</v>
      </c>
      <c r="Q95" s="61" t="s">
        <v>12</v>
      </c>
      <c r="R95" s="61">
        <v>526.52216399999998</v>
      </c>
      <c r="S95" s="62">
        <v>1059.9120084000001</v>
      </c>
    </row>
    <row r="96" spans="1:19" ht="29" x14ac:dyDescent="0.35">
      <c r="A96" s="59" t="s">
        <v>103</v>
      </c>
      <c r="B96" s="54" t="s">
        <v>13</v>
      </c>
      <c r="C96" s="106" t="s">
        <v>41</v>
      </c>
      <c r="D96" s="54">
        <v>99345</v>
      </c>
      <c r="E96" s="263">
        <v>5</v>
      </c>
      <c r="F96" s="76" t="s">
        <v>12</v>
      </c>
      <c r="G96" s="55" t="s">
        <v>12</v>
      </c>
      <c r="H96" s="55" t="s">
        <v>12</v>
      </c>
      <c r="I96" s="61" t="s">
        <v>12</v>
      </c>
      <c r="J96" s="61" t="s">
        <v>12</v>
      </c>
      <c r="K96" s="61" t="s">
        <v>12</v>
      </c>
      <c r="L96" s="61" t="s">
        <v>12</v>
      </c>
      <c r="M96" s="55" t="s">
        <v>12</v>
      </c>
      <c r="N96" s="61" t="s">
        <v>12</v>
      </c>
      <c r="O96" s="61" t="s">
        <v>12</v>
      </c>
      <c r="P96" s="61">
        <v>595.19896799999992</v>
      </c>
      <c r="Q96" s="61" t="s">
        <v>12</v>
      </c>
      <c r="R96" s="61">
        <v>658.15270499999997</v>
      </c>
      <c r="S96" s="62">
        <v>1324.8900105000002</v>
      </c>
    </row>
    <row r="97" spans="1:20" ht="43.5" x14ac:dyDescent="0.35">
      <c r="A97" s="59" t="s">
        <v>103</v>
      </c>
      <c r="B97" s="54" t="s">
        <v>13</v>
      </c>
      <c r="C97" s="106" t="s">
        <v>42</v>
      </c>
      <c r="D97" s="54">
        <v>99347</v>
      </c>
      <c r="E97" s="263"/>
      <c r="F97" s="76" t="s">
        <v>12</v>
      </c>
      <c r="G97" s="55" t="s">
        <v>12</v>
      </c>
      <c r="H97" s="55" t="s">
        <v>12</v>
      </c>
      <c r="I97" s="61" t="s">
        <v>12</v>
      </c>
      <c r="J97" s="61" t="s">
        <v>12</v>
      </c>
      <c r="K97" s="61" t="s">
        <v>12</v>
      </c>
      <c r="L97" s="61" t="s">
        <v>12</v>
      </c>
      <c r="M97" s="55" t="s">
        <v>12</v>
      </c>
      <c r="N97" s="61" t="s">
        <v>12</v>
      </c>
      <c r="O97" s="61" t="s">
        <v>12</v>
      </c>
      <c r="P97" s="61">
        <v>119.0397936</v>
      </c>
      <c r="Q97" s="61" t="s">
        <v>12</v>
      </c>
      <c r="R97" s="61">
        <v>131.63054099999999</v>
      </c>
      <c r="S97" s="62">
        <v>264.97800209999997</v>
      </c>
    </row>
    <row r="98" spans="1:20" ht="43.5" x14ac:dyDescent="0.35">
      <c r="A98" s="59" t="s">
        <v>103</v>
      </c>
      <c r="B98" s="54" t="s">
        <v>13</v>
      </c>
      <c r="C98" s="106" t="s">
        <v>43</v>
      </c>
      <c r="D98" s="54">
        <v>99348</v>
      </c>
      <c r="E98" s="263">
        <v>2</v>
      </c>
      <c r="F98" s="76" t="s">
        <v>12</v>
      </c>
      <c r="G98" s="55" t="s">
        <v>12</v>
      </c>
      <c r="H98" s="55" t="s">
        <v>12</v>
      </c>
      <c r="I98" s="61" t="s">
        <v>12</v>
      </c>
      <c r="J98" s="61" t="s">
        <v>12</v>
      </c>
      <c r="K98" s="61" t="s">
        <v>12</v>
      </c>
      <c r="L98" s="61" t="s">
        <v>12</v>
      </c>
      <c r="M98" s="55" t="s">
        <v>12</v>
      </c>
      <c r="N98" s="61" t="s">
        <v>12</v>
      </c>
      <c r="O98" s="61" t="s">
        <v>12</v>
      </c>
      <c r="P98" s="61">
        <v>238.07958719999999</v>
      </c>
      <c r="Q98" s="61" t="s">
        <v>12</v>
      </c>
      <c r="R98" s="61">
        <v>263.26108199999999</v>
      </c>
      <c r="S98" s="62">
        <v>529.95600420000005</v>
      </c>
    </row>
    <row r="99" spans="1:20" ht="43.5" x14ac:dyDescent="0.35">
      <c r="A99" s="59" t="s">
        <v>103</v>
      </c>
      <c r="B99" s="54" t="s">
        <v>13</v>
      </c>
      <c r="C99" s="106" t="s">
        <v>44</v>
      </c>
      <c r="D99" s="54">
        <v>99349</v>
      </c>
      <c r="E99" s="263">
        <v>3</v>
      </c>
      <c r="F99" s="76" t="s">
        <v>12</v>
      </c>
      <c r="G99" s="55" t="s">
        <v>12</v>
      </c>
      <c r="H99" s="55" t="s">
        <v>12</v>
      </c>
      <c r="I99" s="61" t="s">
        <v>12</v>
      </c>
      <c r="J99" s="61" t="s">
        <v>12</v>
      </c>
      <c r="K99" s="61" t="s">
        <v>12</v>
      </c>
      <c r="L99" s="61" t="s">
        <v>12</v>
      </c>
      <c r="M99" s="55" t="s">
        <v>12</v>
      </c>
      <c r="N99" s="61" t="s">
        <v>12</v>
      </c>
      <c r="O99" s="61" t="s">
        <v>12</v>
      </c>
      <c r="P99" s="61">
        <v>357.11938079999999</v>
      </c>
      <c r="Q99" s="61" t="s">
        <v>12</v>
      </c>
      <c r="R99" s="61">
        <v>394.89162299999998</v>
      </c>
      <c r="S99" s="62">
        <v>794.93400630000008</v>
      </c>
    </row>
    <row r="100" spans="1:20" ht="43.5" x14ac:dyDescent="0.35">
      <c r="A100" s="59" t="s">
        <v>103</v>
      </c>
      <c r="B100" s="54" t="s">
        <v>13</v>
      </c>
      <c r="C100" s="106" t="s">
        <v>45</v>
      </c>
      <c r="D100" s="54">
        <v>99350</v>
      </c>
      <c r="E100" s="263">
        <v>4</v>
      </c>
      <c r="F100" s="76" t="s">
        <v>12</v>
      </c>
      <c r="G100" s="55" t="s">
        <v>12</v>
      </c>
      <c r="H100" s="55" t="s">
        <v>12</v>
      </c>
      <c r="I100" s="61" t="s">
        <v>12</v>
      </c>
      <c r="J100" s="61" t="s">
        <v>12</v>
      </c>
      <c r="K100" s="61" t="s">
        <v>12</v>
      </c>
      <c r="L100" s="61" t="s">
        <v>12</v>
      </c>
      <c r="M100" s="55" t="s">
        <v>12</v>
      </c>
      <c r="N100" s="61" t="s">
        <v>12</v>
      </c>
      <c r="O100" s="61" t="s">
        <v>12</v>
      </c>
      <c r="P100" s="61">
        <v>476.15917439999998</v>
      </c>
      <c r="Q100" s="61" t="s">
        <v>12</v>
      </c>
      <c r="R100" s="61">
        <v>526.52216399999998</v>
      </c>
      <c r="S100" s="62">
        <v>1059.9120084000001</v>
      </c>
    </row>
    <row r="101" spans="1:20" ht="130.5" x14ac:dyDescent="0.35">
      <c r="A101" s="59" t="s">
        <v>103</v>
      </c>
      <c r="B101" s="54" t="s">
        <v>13</v>
      </c>
      <c r="C101" s="104" t="s">
        <v>1017</v>
      </c>
      <c r="D101" s="54" t="s">
        <v>58</v>
      </c>
      <c r="E101" s="263"/>
      <c r="F101" s="412">
        <v>38.916855599999998</v>
      </c>
      <c r="G101" s="414">
        <v>48.646069499999996</v>
      </c>
      <c r="H101" s="414">
        <v>56.658363299999998</v>
      </c>
      <c r="I101" s="61" t="s">
        <v>12</v>
      </c>
      <c r="J101" s="61">
        <v>57.230669999999996</v>
      </c>
      <c r="K101" s="61">
        <v>60.092203499999997</v>
      </c>
      <c r="L101" s="61">
        <v>69.249110699999989</v>
      </c>
      <c r="M101" s="414">
        <v>91.569071999999991</v>
      </c>
      <c r="N101" s="61">
        <v>106.4490462</v>
      </c>
      <c r="O101" s="61">
        <v>107.5936596</v>
      </c>
      <c r="P101" s="61">
        <v>119.0397936</v>
      </c>
      <c r="Q101" s="61">
        <v>127.05208739999998</v>
      </c>
      <c r="R101" s="61">
        <v>131.63054099999999</v>
      </c>
      <c r="S101" s="62">
        <v>264.97800209999997</v>
      </c>
    </row>
    <row r="102" spans="1:20" ht="43.5" x14ac:dyDescent="0.35">
      <c r="A102" s="59" t="s">
        <v>103</v>
      </c>
      <c r="B102" s="54" t="s">
        <v>59</v>
      </c>
      <c r="C102" s="106" t="s">
        <v>60</v>
      </c>
      <c r="D102" s="327" t="s">
        <v>61</v>
      </c>
      <c r="E102" s="263"/>
      <c r="F102" s="76" t="s">
        <v>12</v>
      </c>
      <c r="G102" s="61" t="s">
        <v>12</v>
      </c>
      <c r="H102" s="55" t="s">
        <v>12</v>
      </c>
      <c r="I102" s="61" t="s">
        <v>12</v>
      </c>
      <c r="J102" s="61">
        <v>57.230669999999996</v>
      </c>
      <c r="K102" s="61">
        <v>60.092203499999997</v>
      </c>
      <c r="L102" s="61">
        <v>69.249110699999989</v>
      </c>
      <c r="M102" s="414">
        <v>91.569071999999991</v>
      </c>
      <c r="N102" s="61">
        <v>106.4490462</v>
      </c>
      <c r="O102" s="61">
        <v>107.5936596</v>
      </c>
      <c r="P102" s="61">
        <v>119.0397936</v>
      </c>
      <c r="Q102" s="61" t="s">
        <v>12</v>
      </c>
      <c r="R102" s="61">
        <v>131.63054099999999</v>
      </c>
      <c r="S102" s="62">
        <v>264.97800209999997</v>
      </c>
    </row>
    <row r="103" spans="1:20" ht="58" x14ac:dyDescent="0.35">
      <c r="A103" s="59" t="s">
        <v>103</v>
      </c>
      <c r="B103" s="54" t="s">
        <v>62</v>
      </c>
      <c r="C103" s="106" t="s">
        <v>63</v>
      </c>
      <c r="D103" s="327" t="s">
        <v>64</v>
      </c>
      <c r="E103" s="263">
        <v>4.5</v>
      </c>
      <c r="F103" s="76" t="s">
        <v>12</v>
      </c>
      <c r="G103" s="55" t="s">
        <v>12</v>
      </c>
      <c r="H103" s="55" t="s">
        <v>12</v>
      </c>
      <c r="I103" s="61" t="s">
        <v>12</v>
      </c>
      <c r="J103" s="61">
        <f>57.23067/Table3724[[#This Row],[Units]]</f>
        <v>12.717926666666667</v>
      </c>
      <c r="K103" s="61">
        <f>60.0922035/Table3724[[#This Row],[Units]]</f>
        <v>13.353822999999998</v>
      </c>
      <c r="L103" s="61">
        <f>69.2491107/Table3724[[#This Row],[Units]]</f>
        <v>15.388691266666667</v>
      </c>
      <c r="M103" s="414">
        <v>20.348888888888887</v>
      </c>
      <c r="N103" s="61">
        <f>106.4490462/Table3724[[#This Row],[Units]]</f>
        <v>23.655343599999998</v>
      </c>
      <c r="O103" s="61">
        <f>107.5936596/Table3724[[#This Row],[Units]]</f>
        <v>23.909702133333333</v>
      </c>
      <c r="P103" s="61">
        <f>119.0397936/Table3724[[#This Row],[Units]]</f>
        <v>26.453287466666666</v>
      </c>
      <c r="Q103" s="61" t="s">
        <v>12</v>
      </c>
      <c r="R103" s="61">
        <f>131.630541/Table3724[[#This Row],[Units]]</f>
        <v>29.251231333333333</v>
      </c>
      <c r="S103" s="62">
        <f>264.9780021/Table3724[[#This Row],[Units]]</f>
        <v>58.88400046666667</v>
      </c>
    </row>
    <row r="104" spans="1:20" ht="58" x14ac:dyDescent="0.35">
      <c r="A104" s="59" t="s">
        <v>103</v>
      </c>
      <c r="B104" s="54" t="s">
        <v>65</v>
      </c>
      <c r="C104" s="106" t="s">
        <v>66</v>
      </c>
      <c r="D104" s="327" t="s">
        <v>67</v>
      </c>
      <c r="E104" s="263"/>
      <c r="F104" s="76" t="s">
        <v>12</v>
      </c>
      <c r="G104" s="414">
        <v>48.646069499999996</v>
      </c>
      <c r="H104" s="414">
        <v>56.658363299999998</v>
      </c>
      <c r="I104" s="61" t="s">
        <v>12</v>
      </c>
      <c r="J104" s="61">
        <v>57.230669999999996</v>
      </c>
      <c r="K104" s="61">
        <v>60.092203499999997</v>
      </c>
      <c r="L104" s="61">
        <v>69.249110699999989</v>
      </c>
      <c r="M104" s="414">
        <v>91.569071999999991</v>
      </c>
      <c r="N104" s="61">
        <v>106.4490462</v>
      </c>
      <c r="O104" s="61">
        <v>107.5936596</v>
      </c>
      <c r="P104" s="61">
        <v>119.0397936</v>
      </c>
      <c r="Q104" s="61" t="s">
        <v>12</v>
      </c>
      <c r="R104" s="61">
        <v>131.63054099999999</v>
      </c>
      <c r="S104" s="62">
        <v>264.97800209999997</v>
      </c>
    </row>
    <row r="105" spans="1:20" ht="101.5" x14ac:dyDescent="0.35">
      <c r="A105" s="59" t="s">
        <v>103</v>
      </c>
      <c r="B105" s="54" t="s">
        <v>68</v>
      </c>
      <c r="C105" s="106" t="s">
        <v>69</v>
      </c>
      <c r="D105" s="327" t="s">
        <v>70</v>
      </c>
      <c r="E105" s="263"/>
      <c r="F105" s="76" t="s">
        <v>12</v>
      </c>
      <c r="G105" s="55" t="s">
        <v>12</v>
      </c>
      <c r="H105" s="55" t="s">
        <v>12</v>
      </c>
      <c r="I105" s="61">
        <f>54.3691365/4.5</f>
        <v>12.082030333333334</v>
      </c>
      <c r="J105" s="61" t="s">
        <v>12</v>
      </c>
      <c r="K105" s="61" t="s">
        <v>12</v>
      </c>
      <c r="L105" s="61" t="s">
        <v>12</v>
      </c>
      <c r="M105" s="55" t="s">
        <v>12</v>
      </c>
      <c r="N105" s="61" t="s">
        <v>12</v>
      </c>
      <c r="O105" s="61" t="s">
        <v>12</v>
      </c>
      <c r="P105" s="61" t="s">
        <v>12</v>
      </c>
      <c r="Q105" s="61" t="s">
        <v>12</v>
      </c>
      <c r="R105" s="61" t="s">
        <v>12</v>
      </c>
      <c r="S105" s="62" t="s">
        <v>12</v>
      </c>
    </row>
    <row r="106" spans="1:20" ht="29" x14ac:dyDescent="0.35">
      <c r="A106" s="59" t="s">
        <v>103</v>
      </c>
      <c r="B106" s="54" t="s">
        <v>68</v>
      </c>
      <c r="C106" s="106" t="s">
        <v>75</v>
      </c>
      <c r="D106" s="327" t="s">
        <v>76</v>
      </c>
      <c r="E106" s="263"/>
      <c r="F106" s="76" t="s">
        <v>12</v>
      </c>
      <c r="G106" s="55" t="s">
        <v>12</v>
      </c>
      <c r="H106" s="55" t="s">
        <v>12</v>
      </c>
      <c r="I106" s="61">
        <v>54.369136499999996</v>
      </c>
      <c r="J106" s="61" t="s">
        <v>12</v>
      </c>
      <c r="K106" s="61" t="s">
        <v>12</v>
      </c>
      <c r="L106" s="61" t="s">
        <v>12</v>
      </c>
      <c r="M106" s="55" t="s">
        <v>12</v>
      </c>
      <c r="N106" s="61" t="s">
        <v>12</v>
      </c>
      <c r="O106" s="61" t="s">
        <v>12</v>
      </c>
      <c r="P106" s="61" t="s">
        <v>12</v>
      </c>
      <c r="Q106" s="61" t="s">
        <v>12</v>
      </c>
      <c r="R106" s="61" t="s">
        <v>12</v>
      </c>
      <c r="S106" s="62" t="s">
        <v>12</v>
      </c>
    </row>
    <row r="107" spans="1:20" ht="72.5" x14ac:dyDescent="0.35">
      <c r="A107" s="59" t="s">
        <v>103</v>
      </c>
      <c r="B107" s="54" t="s">
        <v>13</v>
      </c>
      <c r="C107" s="106" t="s">
        <v>77</v>
      </c>
      <c r="D107" s="327" t="s">
        <v>78</v>
      </c>
      <c r="E107" s="263"/>
      <c r="F107" s="412">
        <v>38.916855599999998</v>
      </c>
      <c r="G107" s="414">
        <v>48.646069499999996</v>
      </c>
      <c r="H107" s="414">
        <v>56.658363299999998</v>
      </c>
      <c r="I107" s="61">
        <v>0</v>
      </c>
      <c r="J107" s="61">
        <v>0</v>
      </c>
      <c r="K107" s="61">
        <v>0</v>
      </c>
      <c r="L107" s="61">
        <v>0</v>
      </c>
      <c r="M107" s="55" t="s">
        <v>12</v>
      </c>
      <c r="N107" s="61">
        <v>0</v>
      </c>
      <c r="O107" s="61">
        <v>107.5936596</v>
      </c>
      <c r="P107" s="61">
        <v>119.0397936</v>
      </c>
      <c r="Q107" s="61">
        <v>127.05208739999998</v>
      </c>
      <c r="R107" s="61">
        <v>131.63054099999999</v>
      </c>
      <c r="S107" s="62">
        <v>264.97800209999997</v>
      </c>
    </row>
    <row r="108" spans="1:20" ht="29" x14ac:dyDescent="0.35">
      <c r="A108" s="59" t="s">
        <v>103</v>
      </c>
      <c r="B108" s="54" t="s">
        <v>13</v>
      </c>
      <c r="C108" s="106" t="s">
        <v>79</v>
      </c>
      <c r="D108" s="327" t="s">
        <v>80</v>
      </c>
      <c r="E108" s="263"/>
      <c r="F108" s="412">
        <v>38.916855599999998</v>
      </c>
      <c r="G108" s="414">
        <v>48.646069499999996</v>
      </c>
      <c r="H108" s="414">
        <v>56.658363299999998</v>
      </c>
      <c r="I108" s="61" t="s">
        <v>12</v>
      </c>
      <c r="J108" s="61">
        <v>57.230669999999996</v>
      </c>
      <c r="K108" s="61">
        <v>60.092203499999997</v>
      </c>
      <c r="L108" s="61">
        <v>69.249110699999989</v>
      </c>
      <c r="M108" s="55" t="s">
        <v>12</v>
      </c>
      <c r="N108" s="61">
        <v>106.4490462</v>
      </c>
      <c r="O108" s="61">
        <v>107.5936596</v>
      </c>
      <c r="P108" s="61">
        <v>119.0397936</v>
      </c>
      <c r="Q108" s="61">
        <v>127.05208739999998</v>
      </c>
      <c r="R108" s="61">
        <v>131.63054099999999</v>
      </c>
      <c r="S108" s="62">
        <v>264.97800209999997</v>
      </c>
    </row>
    <row r="109" spans="1:20" ht="43.5" x14ac:dyDescent="0.35">
      <c r="A109" s="59" t="s">
        <v>103</v>
      </c>
      <c r="B109" s="54" t="s">
        <v>13</v>
      </c>
      <c r="C109" s="106" t="s">
        <v>955</v>
      </c>
      <c r="D109" s="327" t="s">
        <v>952</v>
      </c>
      <c r="E109" s="263"/>
      <c r="F109" s="412">
        <v>38.916855599999998</v>
      </c>
      <c r="G109" s="414">
        <v>48.646069499999996</v>
      </c>
      <c r="H109" s="414">
        <v>56.658363299999998</v>
      </c>
      <c r="I109" s="61" t="s">
        <v>12</v>
      </c>
      <c r="J109" s="61">
        <v>57.230669999999996</v>
      </c>
      <c r="K109" s="61">
        <v>60.092203499999997</v>
      </c>
      <c r="L109" s="61">
        <v>69.249110699999989</v>
      </c>
      <c r="M109" s="55" t="s">
        <v>12</v>
      </c>
      <c r="N109" s="61">
        <v>106.4490462</v>
      </c>
      <c r="O109" s="61">
        <v>107.5936596</v>
      </c>
      <c r="P109" s="61">
        <v>119.0397936</v>
      </c>
      <c r="Q109" s="61">
        <v>127.05208739999998</v>
      </c>
      <c r="R109" s="61">
        <v>131.63054099999999</v>
      </c>
      <c r="S109" s="62">
        <v>264.97800209999997</v>
      </c>
      <c r="T109" s="80" t="s">
        <v>954</v>
      </c>
    </row>
    <row r="110" spans="1:20" ht="101.5" x14ac:dyDescent="0.35">
      <c r="A110" s="59" t="s">
        <v>103</v>
      </c>
      <c r="B110" s="54" t="s">
        <v>59</v>
      </c>
      <c r="C110" s="106" t="s">
        <v>81</v>
      </c>
      <c r="D110" s="327" t="s">
        <v>82</v>
      </c>
      <c r="E110" s="263"/>
      <c r="F110" s="76" t="s">
        <v>12</v>
      </c>
      <c r="G110" s="414">
        <v>48.646069499999996</v>
      </c>
      <c r="H110" s="414">
        <v>56.658363299999998</v>
      </c>
      <c r="I110" s="61">
        <v>54.37</v>
      </c>
      <c r="J110" s="61">
        <v>57.230669999999996</v>
      </c>
      <c r="K110" s="61">
        <v>60.092203499999997</v>
      </c>
      <c r="L110" s="61">
        <v>69.249110699999989</v>
      </c>
      <c r="M110" s="414">
        <v>91.569071999999991</v>
      </c>
      <c r="N110" s="61">
        <v>106.4490462</v>
      </c>
      <c r="O110" s="61">
        <v>107.5936596</v>
      </c>
      <c r="P110" s="61">
        <v>119.0397936</v>
      </c>
      <c r="Q110" s="61">
        <v>127.05208739999998</v>
      </c>
      <c r="R110" s="61">
        <v>131.63054099999999</v>
      </c>
      <c r="S110" s="62">
        <v>264.97800209999997</v>
      </c>
    </row>
    <row r="111" spans="1:20" ht="43.5" x14ac:dyDescent="0.35">
      <c r="A111" s="59" t="s">
        <v>103</v>
      </c>
      <c r="B111" s="54" t="s">
        <v>85</v>
      </c>
      <c r="C111" s="104" t="s">
        <v>965</v>
      </c>
      <c r="D111" s="327" t="s">
        <v>87</v>
      </c>
      <c r="E111" s="263"/>
      <c r="F111" s="412">
        <v>38.916855599999998</v>
      </c>
      <c r="G111" s="414">
        <v>48.646069499999996</v>
      </c>
      <c r="H111" s="414">
        <v>56.658363299999998</v>
      </c>
      <c r="I111" s="61" t="s">
        <v>12</v>
      </c>
      <c r="J111" s="61">
        <v>57.230669999999996</v>
      </c>
      <c r="K111" s="61">
        <v>60.092203499999997</v>
      </c>
      <c r="L111" s="61">
        <v>69.249110699999989</v>
      </c>
      <c r="M111" s="414">
        <v>91.569071999999991</v>
      </c>
      <c r="N111" s="61">
        <v>106.4490462</v>
      </c>
      <c r="O111" s="61">
        <v>107.5936596</v>
      </c>
      <c r="P111" s="61">
        <v>119.0397936</v>
      </c>
      <c r="Q111" s="61" t="s">
        <v>12</v>
      </c>
      <c r="R111" s="61">
        <v>131.63054099999999</v>
      </c>
      <c r="S111" s="62">
        <v>264.97800209999997</v>
      </c>
    </row>
    <row r="112" spans="1:20" ht="116" x14ac:dyDescent="0.35">
      <c r="A112" s="59" t="s">
        <v>103</v>
      </c>
      <c r="B112" s="54" t="s">
        <v>85</v>
      </c>
      <c r="C112" s="104" t="s">
        <v>849</v>
      </c>
      <c r="D112" s="327" t="s">
        <v>87</v>
      </c>
      <c r="E112" s="263">
        <v>4.5</v>
      </c>
      <c r="F112" s="412">
        <v>8.6488888888888891</v>
      </c>
      <c r="G112" s="414">
        <v>10.81111111111111</v>
      </c>
      <c r="H112" s="414">
        <v>12.591111111111111</v>
      </c>
      <c r="I112" s="61" t="s">
        <v>12</v>
      </c>
      <c r="J112" s="61">
        <v>12.717926666666667</v>
      </c>
      <c r="K112" s="61">
        <v>13.353822999999998</v>
      </c>
      <c r="L112" s="61">
        <v>15.388691266666667</v>
      </c>
      <c r="M112" s="414">
        <v>20.348888888888887</v>
      </c>
      <c r="N112" s="61">
        <v>23.655343599999998</v>
      </c>
      <c r="O112" s="61">
        <v>23.909702133333333</v>
      </c>
      <c r="P112" s="61">
        <v>26.453287466666666</v>
      </c>
      <c r="Q112" s="61" t="s">
        <v>12</v>
      </c>
      <c r="R112" s="61">
        <v>29.251231333333333</v>
      </c>
      <c r="S112" s="62">
        <v>58.88400046666667</v>
      </c>
    </row>
    <row r="113" spans="1:19" ht="29" x14ac:dyDescent="0.35">
      <c r="A113" s="59" t="s">
        <v>103</v>
      </c>
      <c r="B113" s="54" t="s">
        <v>85</v>
      </c>
      <c r="C113" s="106" t="s">
        <v>88</v>
      </c>
      <c r="D113" s="327" t="s">
        <v>89</v>
      </c>
      <c r="E113" s="263"/>
      <c r="F113" s="412">
        <v>38.916855599999998</v>
      </c>
      <c r="G113" s="414">
        <v>48.646069499999996</v>
      </c>
      <c r="H113" s="414">
        <v>56.658363299999998</v>
      </c>
      <c r="I113" s="61" t="s">
        <v>12</v>
      </c>
      <c r="J113" s="61">
        <v>57.230669999999996</v>
      </c>
      <c r="K113" s="61">
        <v>60.092203499999997</v>
      </c>
      <c r="L113" s="61">
        <v>69.249110699999989</v>
      </c>
      <c r="M113" s="414">
        <v>91.569071999999991</v>
      </c>
      <c r="N113" s="61">
        <v>106.4490462</v>
      </c>
      <c r="O113" s="61">
        <v>107.5936596</v>
      </c>
      <c r="P113" s="61">
        <v>119.0397936</v>
      </c>
      <c r="Q113" s="61" t="s">
        <v>12</v>
      </c>
      <c r="R113" s="61">
        <v>131.63054099999999</v>
      </c>
      <c r="S113" s="62">
        <v>264.97800209999997</v>
      </c>
    </row>
    <row r="114" spans="1:19" ht="58" x14ac:dyDescent="0.35">
      <c r="A114" s="59" t="s">
        <v>103</v>
      </c>
      <c r="B114" s="54" t="s">
        <v>59</v>
      </c>
      <c r="C114" s="106" t="s">
        <v>90</v>
      </c>
      <c r="D114" s="327" t="s">
        <v>91</v>
      </c>
      <c r="E114" s="263"/>
      <c r="F114" s="76" t="s">
        <v>12</v>
      </c>
      <c r="G114" s="55" t="s">
        <v>12</v>
      </c>
      <c r="H114" s="55" t="s">
        <v>12</v>
      </c>
      <c r="I114" s="61" t="s">
        <v>12</v>
      </c>
      <c r="J114" s="61">
        <v>57.230669999999996</v>
      </c>
      <c r="K114" s="61">
        <v>60.092203499999997</v>
      </c>
      <c r="L114" s="61">
        <v>69.249110699999989</v>
      </c>
      <c r="M114" s="55" t="s">
        <v>12</v>
      </c>
      <c r="N114" s="61">
        <v>106.4490462</v>
      </c>
      <c r="O114" s="61">
        <v>107.5936596</v>
      </c>
      <c r="P114" s="61">
        <v>119.0397936</v>
      </c>
      <c r="Q114" s="61" t="s">
        <v>12</v>
      </c>
      <c r="R114" s="61">
        <v>131.63054099999999</v>
      </c>
      <c r="S114" s="62">
        <v>264.97800209999997</v>
      </c>
    </row>
    <row r="115" spans="1:19" ht="72.5" x14ac:dyDescent="0.35">
      <c r="A115" s="59" t="s">
        <v>103</v>
      </c>
      <c r="B115" s="54" t="s">
        <v>92</v>
      </c>
      <c r="C115" s="106" t="s">
        <v>93</v>
      </c>
      <c r="D115" s="327" t="s">
        <v>94</v>
      </c>
      <c r="E115" s="263"/>
      <c r="F115" s="76" t="s">
        <v>12</v>
      </c>
      <c r="G115" s="414">
        <v>48.646069499999996</v>
      </c>
      <c r="H115" s="414">
        <v>56.658363299999998</v>
      </c>
      <c r="I115" s="61" t="s">
        <v>12</v>
      </c>
      <c r="J115" s="61">
        <v>57.230669999999996</v>
      </c>
      <c r="K115" s="61">
        <v>60.092203499999997</v>
      </c>
      <c r="L115" s="61">
        <v>69.249110699999989</v>
      </c>
      <c r="M115" s="414">
        <v>91.569071999999991</v>
      </c>
      <c r="N115" s="61">
        <v>106.4490462</v>
      </c>
      <c r="O115" s="61">
        <v>107.5936596</v>
      </c>
      <c r="P115" s="61">
        <v>119.0397936</v>
      </c>
      <c r="Q115" s="61" t="s">
        <v>12</v>
      </c>
      <c r="R115" s="61">
        <v>131.63054099999999</v>
      </c>
      <c r="S115" s="62">
        <v>264.97800209999997</v>
      </c>
    </row>
    <row r="116" spans="1:19" ht="43.5" x14ac:dyDescent="0.35">
      <c r="A116" s="59" t="s">
        <v>103</v>
      </c>
      <c r="B116" s="54" t="s">
        <v>10</v>
      </c>
      <c r="C116" s="106" t="s">
        <v>95</v>
      </c>
      <c r="D116" s="327" t="s">
        <v>96</v>
      </c>
      <c r="E116" s="263"/>
      <c r="F116" s="412">
        <v>30</v>
      </c>
      <c r="G116" s="414">
        <v>30</v>
      </c>
      <c r="H116" s="414">
        <v>30</v>
      </c>
      <c r="I116" s="61" t="s">
        <v>12</v>
      </c>
      <c r="J116" s="61">
        <v>30</v>
      </c>
      <c r="K116" s="61">
        <v>30</v>
      </c>
      <c r="L116" s="61">
        <v>30</v>
      </c>
      <c r="M116" s="414">
        <v>30</v>
      </c>
      <c r="N116" s="61">
        <v>30</v>
      </c>
      <c r="O116" s="61">
        <v>30</v>
      </c>
      <c r="P116" s="61">
        <v>30</v>
      </c>
      <c r="Q116" s="61">
        <v>30</v>
      </c>
      <c r="R116" s="61">
        <v>30</v>
      </c>
      <c r="S116" s="62">
        <v>30</v>
      </c>
    </row>
    <row r="117" spans="1:19" ht="58" x14ac:dyDescent="0.35">
      <c r="A117" s="54" t="s">
        <v>9</v>
      </c>
      <c r="B117" s="54" t="s">
        <v>764</v>
      </c>
      <c r="C117" s="106" t="s">
        <v>15</v>
      </c>
      <c r="D117" s="324">
        <v>90792</v>
      </c>
      <c r="E117" s="263"/>
      <c r="F117" s="76" t="s">
        <v>12</v>
      </c>
      <c r="G117" s="226" t="s">
        <v>12</v>
      </c>
      <c r="H117" s="226" t="s">
        <v>12</v>
      </c>
      <c r="I117" s="466" t="s">
        <v>12</v>
      </c>
      <c r="J117" s="466" t="s">
        <v>12</v>
      </c>
      <c r="K117" s="466" t="s">
        <v>12</v>
      </c>
      <c r="L117" s="466" t="s">
        <v>12</v>
      </c>
      <c r="M117" s="55" t="s">
        <v>12</v>
      </c>
      <c r="N117" s="466" t="s">
        <v>12</v>
      </c>
      <c r="O117" s="466" t="s">
        <v>12</v>
      </c>
      <c r="P117" s="61">
        <v>111.28110240000001</v>
      </c>
      <c r="Q117" s="61" t="s">
        <v>12</v>
      </c>
      <c r="R117" s="61">
        <v>123.051219</v>
      </c>
      <c r="S117" s="62">
        <v>247.70745389999999</v>
      </c>
    </row>
    <row r="118" spans="1:19" ht="43.5" x14ac:dyDescent="0.35">
      <c r="A118" s="54" t="s">
        <v>9</v>
      </c>
      <c r="B118" s="54" t="s">
        <v>749</v>
      </c>
      <c r="C118" s="106" t="s">
        <v>30</v>
      </c>
      <c r="D118" s="324">
        <v>99202</v>
      </c>
      <c r="E118" s="263"/>
      <c r="F118" s="226" t="s">
        <v>12</v>
      </c>
      <c r="G118" s="226" t="s">
        <v>12</v>
      </c>
      <c r="H118" s="226" t="s">
        <v>12</v>
      </c>
      <c r="I118" s="466" t="s">
        <v>12</v>
      </c>
      <c r="J118" s="466" t="s">
        <v>12</v>
      </c>
      <c r="K118" s="466" t="s">
        <v>12</v>
      </c>
      <c r="L118" s="466" t="s">
        <v>12</v>
      </c>
      <c r="M118" s="55" t="s">
        <v>12</v>
      </c>
      <c r="N118" s="466" t="s">
        <v>12</v>
      </c>
      <c r="O118" s="466" t="s">
        <v>12</v>
      </c>
      <c r="P118" s="466">
        <v>111.28110240000001</v>
      </c>
      <c r="Q118" s="466" t="s">
        <v>12</v>
      </c>
      <c r="R118" s="466">
        <v>123.051219</v>
      </c>
      <c r="S118" s="466">
        <v>247.70745389999999</v>
      </c>
    </row>
    <row r="119" spans="1:19" ht="58" x14ac:dyDescent="0.35">
      <c r="A119" s="54" t="s">
        <v>9</v>
      </c>
      <c r="B119" s="54" t="s">
        <v>749</v>
      </c>
      <c r="C119" s="106" t="s">
        <v>31</v>
      </c>
      <c r="D119" s="324">
        <v>99203</v>
      </c>
      <c r="E119" s="263"/>
      <c r="F119" s="226" t="s">
        <v>12</v>
      </c>
      <c r="G119" s="226" t="s">
        <v>12</v>
      </c>
      <c r="H119" s="226" t="s">
        <v>12</v>
      </c>
      <c r="I119" s="466" t="s">
        <v>12</v>
      </c>
      <c r="J119" s="466" t="s">
        <v>12</v>
      </c>
      <c r="K119" s="466" t="s">
        <v>12</v>
      </c>
      <c r="L119" s="466" t="s">
        <v>12</v>
      </c>
      <c r="M119" s="55" t="s">
        <v>12</v>
      </c>
      <c r="N119" s="466" t="s">
        <v>12</v>
      </c>
      <c r="O119" s="466" t="s">
        <v>12</v>
      </c>
      <c r="P119" s="466">
        <v>222.56</v>
      </c>
      <c r="Q119" s="466" t="s">
        <v>12</v>
      </c>
      <c r="R119" s="466">
        <v>246.1</v>
      </c>
      <c r="S119" s="466">
        <v>495.41490779999998</v>
      </c>
    </row>
    <row r="120" spans="1:19" ht="58" x14ac:dyDescent="0.35">
      <c r="A120" s="54" t="s">
        <v>9</v>
      </c>
      <c r="B120" s="54" t="s">
        <v>749</v>
      </c>
      <c r="C120" s="106" t="s">
        <v>32</v>
      </c>
      <c r="D120" s="324">
        <v>99204</v>
      </c>
      <c r="E120" s="263"/>
      <c r="F120" s="226" t="s">
        <v>12</v>
      </c>
      <c r="G120" s="226" t="s">
        <v>12</v>
      </c>
      <c r="H120" s="226" t="s">
        <v>12</v>
      </c>
      <c r="I120" s="466" t="s">
        <v>12</v>
      </c>
      <c r="J120" s="466" t="s">
        <v>12</v>
      </c>
      <c r="K120" s="466" t="s">
        <v>12</v>
      </c>
      <c r="L120" s="466" t="s">
        <v>12</v>
      </c>
      <c r="M120" s="55" t="s">
        <v>12</v>
      </c>
      <c r="N120" s="466" t="s">
        <v>12</v>
      </c>
      <c r="O120" s="466" t="s">
        <v>12</v>
      </c>
      <c r="P120" s="466">
        <v>333.84330719999997</v>
      </c>
      <c r="Q120" s="466" t="s">
        <v>12</v>
      </c>
      <c r="R120" s="466">
        <v>369.15365700000001</v>
      </c>
      <c r="S120" s="466">
        <v>743.12236169999994</v>
      </c>
    </row>
    <row r="121" spans="1:19" ht="58" x14ac:dyDescent="0.35">
      <c r="A121" s="54" t="s">
        <v>9</v>
      </c>
      <c r="B121" s="54" t="s">
        <v>749</v>
      </c>
      <c r="C121" s="106" t="s">
        <v>33</v>
      </c>
      <c r="D121" s="324">
        <v>99205</v>
      </c>
      <c r="E121" s="263"/>
      <c r="F121" s="226" t="s">
        <v>12</v>
      </c>
      <c r="G121" s="226" t="s">
        <v>12</v>
      </c>
      <c r="H121" s="226" t="s">
        <v>12</v>
      </c>
      <c r="I121" s="466" t="s">
        <v>12</v>
      </c>
      <c r="J121" s="466" t="s">
        <v>12</v>
      </c>
      <c r="K121" s="466" t="s">
        <v>12</v>
      </c>
      <c r="L121" s="466" t="s">
        <v>12</v>
      </c>
      <c r="M121" s="55" t="s">
        <v>12</v>
      </c>
      <c r="N121" s="466" t="s">
        <v>12</v>
      </c>
      <c r="O121" s="466" t="s">
        <v>12</v>
      </c>
      <c r="P121" s="466">
        <v>445.12440959999998</v>
      </c>
      <c r="Q121" s="466" t="s">
        <v>12</v>
      </c>
      <c r="R121" s="466">
        <v>492.20487600000001</v>
      </c>
      <c r="S121" s="466">
        <v>990.82981559999996</v>
      </c>
    </row>
    <row r="122" spans="1:19" ht="58" x14ac:dyDescent="0.35">
      <c r="A122" s="54" t="s">
        <v>9</v>
      </c>
      <c r="B122" s="54" t="s">
        <v>749</v>
      </c>
      <c r="C122" s="106" t="s">
        <v>34</v>
      </c>
      <c r="D122" s="324">
        <v>99212</v>
      </c>
      <c r="E122" s="263"/>
      <c r="F122" s="226" t="s">
        <v>12</v>
      </c>
      <c r="G122" s="226" t="s">
        <v>12</v>
      </c>
      <c r="H122" s="226" t="s">
        <v>12</v>
      </c>
      <c r="I122" s="466" t="s">
        <v>12</v>
      </c>
      <c r="J122" s="466" t="s">
        <v>12</v>
      </c>
      <c r="K122" s="466" t="s">
        <v>12</v>
      </c>
      <c r="L122" s="466" t="s">
        <v>12</v>
      </c>
      <c r="M122" s="55" t="s">
        <v>12</v>
      </c>
      <c r="N122" s="466" t="s">
        <v>12</v>
      </c>
      <c r="O122" s="466" t="s">
        <v>12</v>
      </c>
      <c r="P122" s="466">
        <v>111.28110240000001</v>
      </c>
      <c r="Q122" s="466" t="s">
        <v>12</v>
      </c>
      <c r="R122" s="466">
        <v>123.051219</v>
      </c>
      <c r="S122" s="466">
        <v>247.70745389999999</v>
      </c>
    </row>
    <row r="123" spans="1:19" ht="58" x14ac:dyDescent="0.35">
      <c r="A123" s="54" t="s">
        <v>9</v>
      </c>
      <c r="B123" s="54" t="s">
        <v>749</v>
      </c>
      <c r="C123" s="106" t="s">
        <v>35</v>
      </c>
      <c r="D123" s="324">
        <v>99213</v>
      </c>
      <c r="E123" s="263"/>
      <c r="F123" s="226" t="s">
        <v>12</v>
      </c>
      <c r="G123" s="226" t="s">
        <v>12</v>
      </c>
      <c r="H123" s="226" t="s">
        <v>12</v>
      </c>
      <c r="I123" s="466" t="s">
        <v>12</v>
      </c>
      <c r="J123" s="466" t="s">
        <v>12</v>
      </c>
      <c r="K123" s="466" t="s">
        <v>12</v>
      </c>
      <c r="L123" s="466" t="s">
        <v>12</v>
      </c>
      <c r="M123" s="55" t="s">
        <v>12</v>
      </c>
      <c r="N123" s="466" t="s">
        <v>12</v>
      </c>
      <c r="O123" s="466" t="s">
        <v>12</v>
      </c>
      <c r="P123" s="466">
        <v>178.048</v>
      </c>
      <c r="Q123" s="466" t="s">
        <v>12</v>
      </c>
      <c r="R123" s="466">
        <v>196.88</v>
      </c>
      <c r="S123" s="466">
        <v>396.33192624000003</v>
      </c>
    </row>
    <row r="124" spans="1:19" ht="58" x14ac:dyDescent="0.35">
      <c r="A124" s="54" t="s">
        <v>9</v>
      </c>
      <c r="B124" s="54" t="s">
        <v>749</v>
      </c>
      <c r="C124" s="106" t="s">
        <v>36</v>
      </c>
      <c r="D124" s="324">
        <v>99214</v>
      </c>
      <c r="E124" s="263"/>
      <c r="F124" s="226" t="s">
        <v>12</v>
      </c>
      <c r="G124" s="226" t="s">
        <v>12</v>
      </c>
      <c r="H124" s="226" t="s">
        <v>12</v>
      </c>
      <c r="I124" s="466" t="s">
        <v>12</v>
      </c>
      <c r="J124" s="466" t="s">
        <v>12</v>
      </c>
      <c r="K124" s="466" t="s">
        <v>12</v>
      </c>
      <c r="L124" s="466" t="s">
        <v>12</v>
      </c>
      <c r="M124" s="55" t="s">
        <v>12</v>
      </c>
      <c r="N124" s="466" t="s">
        <v>12</v>
      </c>
      <c r="O124" s="466" t="s">
        <v>12</v>
      </c>
      <c r="P124" s="466">
        <v>222.56</v>
      </c>
      <c r="Q124" s="466" t="s">
        <v>12</v>
      </c>
      <c r="R124" s="466">
        <v>246.1</v>
      </c>
      <c r="S124" s="466">
        <v>495.41490779999998</v>
      </c>
    </row>
    <row r="125" spans="1:19" ht="58" x14ac:dyDescent="0.35">
      <c r="A125" s="54" t="s">
        <v>9</v>
      </c>
      <c r="B125" s="54" t="s">
        <v>749</v>
      </c>
      <c r="C125" s="106" t="s">
        <v>37</v>
      </c>
      <c r="D125" s="324">
        <v>99215</v>
      </c>
      <c r="E125" s="263"/>
      <c r="F125" s="226" t="s">
        <v>12</v>
      </c>
      <c r="G125" s="226" t="s">
        <v>12</v>
      </c>
      <c r="H125" s="226" t="s">
        <v>12</v>
      </c>
      <c r="I125" s="466" t="s">
        <v>12</v>
      </c>
      <c r="J125" s="466" t="s">
        <v>12</v>
      </c>
      <c r="K125" s="466" t="s">
        <v>12</v>
      </c>
      <c r="L125" s="466" t="s">
        <v>12</v>
      </c>
      <c r="M125" s="55" t="s">
        <v>12</v>
      </c>
      <c r="N125" s="466" t="s">
        <v>12</v>
      </c>
      <c r="O125" s="466" t="s">
        <v>12</v>
      </c>
      <c r="P125" s="466">
        <v>333.84330719999997</v>
      </c>
      <c r="Q125" s="466" t="s">
        <v>12</v>
      </c>
      <c r="R125" s="466">
        <v>369.15365700000001</v>
      </c>
      <c r="S125" s="466">
        <v>743.12236169999994</v>
      </c>
    </row>
    <row r="126" spans="1:19" ht="43.5" x14ac:dyDescent="0.35">
      <c r="A126" s="54" t="s">
        <v>9</v>
      </c>
      <c r="B126" s="54" t="s">
        <v>749</v>
      </c>
      <c r="C126" s="106" t="s">
        <v>50</v>
      </c>
      <c r="D126" s="324">
        <v>99441</v>
      </c>
      <c r="E126" s="263"/>
      <c r="F126" s="226" t="s">
        <v>12</v>
      </c>
      <c r="G126" s="226" t="s">
        <v>12</v>
      </c>
      <c r="H126" s="226" t="s">
        <v>12</v>
      </c>
      <c r="I126" s="466" t="s">
        <v>12</v>
      </c>
      <c r="J126" s="466" t="s">
        <v>12</v>
      </c>
      <c r="K126" s="466" t="s">
        <v>12</v>
      </c>
      <c r="L126" s="466" t="s">
        <v>12</v>
      </c>
      <c r="M126" s="55" t="s">
        <v>12</v>
      </c>
      <c r="N126" s="466" t="s">
        <v>12</v>
      </c>
      <c r="O126" s="466" t="s">
        <v>12</v>
      </c>
      <c r="P126" s="466">
        <v>55.640551199999997</v>
      </c>
      <c r="Q126" s="466" t="s">
        <v>12</v>
      </c>
      <c r="R126" s="466">
        <v>61.525609500000002</v>
      </c>
      <c r="S126" s="466">
        <v>123.85372695</v>
      </c>
    </row>
    <row r="127" spans="1:19" ht="43.5" x14ac:dyDescent="0.35">
      <c r="A127" s="54" t="s">
        <v>9</v>
      </c>
      <c r="B127" s="54" t="s">
        <v>749</v>
      </c>
      <c r="C127" s="106" t="s">
        <v>51</v>
      </c>
      <c r="D127" s="324">
        <v>99442</v>
      </c>
      <c r="E127" s="263"/>
      <c r="F127" s="226" t="s">
        <v>12</v>
      </c>
      <c r="G127" s="226" t="s">
        <v>12</v>
      </c>
      <c r="H127" s="226" t="s">
        <v>12</v>
      </c>
      <c r="I127" s="466" t="s">
        <v>12</v>
      </c>
      <c r="J127" s="466" t="s">
        <v>12</v>
      </c>
      <c r="K127" s="466" t="s">
        <v>12</v>
      </c>
      <c r="L127" s="466" t="s">
        <v>12</v>
      </c>
      <c r="M127" s="55" t="s">
        <v>12</v>
      </c>
      <c r="N127" s="466" t="s">
        <v>12</v>
      </c>
      <c r="O127" s="466" t="s">
        <v>12</v>
      </c>
      <c r="P127" s="466">
        <v>111.28110240000001</v>
      </c>
      <c r="Q127" s="466" t="s">
        <v>12</v>
      </c>
      <c r="R127" s="466">
        <v>123.051219</v>
      </c>
      <c r="S127" s="466">
        <v>247.70745389999999</v>
      </c>
    </row>
    <row r="128" spans="1:19" ht="43.5" x14ac:dyDescent="0.35">
      <c r="A128" s="54" t="s">
        <v>9</v>
      </c>
      <c r="B128" s="54" t="s">
        <v>749</v>
      </c>
      <c r="C128" s="106" t="s">
        <v>52</v>
      </c>
      <c r="D128" s="324">
        <v>99443</v>
      </c>
      <c r="E128" s="263"/>
      <c r="F128" s="226" t="s">
        <v>12</v>
      </c>
      <c r="G128" s="226" t="s">
        <v>12</v>
      </c>
      <c r="H128" s="226" t="s">
        <v>12</v>
      </c>
      <c r="I128" s="466" t="s">
        <v>12</v>
      </c>
      <c r="J128" s="466" t="s">
        <v>12</v>
      </c>
      <c r="K128" s="466" t="s">
        <v>12</v>
      </c>
      <c r="L128" s="466" t="s">
        <v>12</v>
      </c>
      <c r="M128" s="55" t="s">
        <v>12</v>
      </c>
      <c r="N128" s="466" t="s">
        <v>12</v>
      </c>
      <c r="O128" s="466" t="s">
        <v>12</v>
      </c>
      <c r="P128" s="466">
        <v>222.56</v>
      </c>
      <c r="Q128" s="466" t="s">
        <v>12</v>
      </c>
      <c r="R128" s="466">
        <v>246.1</v>
      </c>
      <c r="S128" s="466">
        <v>495.41490779999998</v>
      </c>
    </row>
    <row r="129" spans="1:19" ht="130.5" x14ac:dyDescent="0.35">
      <c r="A129" s="54" t="s">
        <v>9</v>
      </c>
      <c r="B129" s="54" t="s">
        <v>749</v>
      </c>
      <c r="C129" s="106" t="s">
        <v>967</v>
      </c>
      <c r="D129" s="324" t="s">
        <v>56</v>
      </c>
      <c r="E129" s="263"/>
      <c r="F129" s="413">
        <v>8.0844444444444452</v>
      </c>
      <c r="G129" s="413">
        <v>10.106666666666666</v>
      </c>
      <c r="H129" s="466" t="s">
        <v>12</v>
      </c>
      <c r="I129" s="466" t="s">
        <v>12</v>
      </c>
      <c r="J129" s="466">
        <v>11.888888888888889</v>
      </c>
      <c r="K129" s="466">
        <v>12.484444444444444</v>
      </c>
      <c r="L129" s="466">
        <v>14.385698066666667</v>
      </c>
      <c r="M129" s="413">
        <v>19.022222222222222</v>
      </c>
      <c r="N129" s="466">
        <v>22.113333333333333</v>
      </c>
      <c r="O129" s="466">
        <v>22.351111111111109</v>
      </c>
      <c r="P129" s="466">
        <v>24.729133866666665</v>
      </c>
      <c r="Q129" s="466">
        <v>26.393333333333331</v>
      </c>
      <c r="R129" s="466">
        <v>27.344715333333333</v>
      </c>
      <c r="S129" s="466">
        <v>55.046100866666663</v>
      </c>
    </row>
    <row r="130" spans="1:19" ht="101.5" x14ac:dyDescent="0.35">
      <c r="A130" s="54" t="s">
        <v>9</v>
      </c>
      <c r="B130" s="54" t="s">
        <v>749</v>
      </c>
      <c r="C130" s="106" t="s">
        <v>55</v>
      </c>
      <c r="D130" s="324" t="s">
        <v>56</v>
      </c>
      <c r="E130" s="263"/>
      <c r="F130" s="413">
        <v>36.380360400000001</v>
      </c>
      <c r="G130" s="413">
        <v>45.475450500000001</v>
      </c>
      <c r="H130" s="466" t="s">
        <v>12</v>
      </c>
      <c r="I130" s="466" t="s">
        <v>12</v>
      </c>
      <c r="J130" s="466">
        <v>53.5</v>
      </c>
      <c r="K130" s="466">
        <v>56.18</v>
      </c>
      <c r="L130" s="466">
        <v>64.735641299999997</v>
      </c>
      <c r="M130" s="413">
        <v>85.600847999999985</v>
      </c>
      <c r="N130" s="466">
        <v>99.51</v>
      </c>
      <c r="O130" s="466">
        <v>100.58</v>
      </c>
      <c r="P130" s="466">
        <v>111.28110240000001</v>
      </c>
      <c r="Q130" s="466">
        <v>118.77</v>
      </c>
      <c r="R130" s="466">
        <v>123.051219</v>
      </c>
      <c r="S130" s="466">
        <v>247.70745389999999</v>
      </c>
    </row>
    <row r="131" spans="1:19" ht="58" x14ac:dyDescent="0.35">
      <c r="A131" s="54" t="s">
        <v>101</v>
      </c>
      <c r="B131" s="54" t="s">
        <v>764</v>
      </c>
      <c r="C131" s="106" t="s">
        <v>15</v>
      </c>
      <c r="D131" s="324">
        <v>90792</v>
      </c>
      <c r="E131" s="263"/>
      <c r="F131" s="76" t="s">
        <v>12</v>
      </c>
      <c r="G131" s="226" t="s">
        <v>12</v>
      </c>
      <c r="H131" s="226" t="s">
        <v>12</v>
      </c>
      <c r="I131" s="466" t="s">
        <v>12</v>
      </c>
      <c r="J131" s="466" t="s">
        <v>12</v>
      </c>
      <c r="K131" s="466" t="s">
        <v>12</v>
      </c>
      <c r="L131" s="466" t="s">
        <v>12</v>
      </c>
      <c r="M131" s="55" t="s">
        <v>12</v>
      </c>
      <c r="N131" s="466" t="s">
        <v>12</v>
      </c>
      <c r="O131" s="466" t="s">
        <v>12</v>
      </c>
      <c r="P131" s="61">
        <v>111.28110240000001</v>
      </c>
      <c r="Q131" s="61" t="s">
        <v>12</v>
      </c>
      <c r="R131" s="61">
        <v>123.051219</v>
      </c>
      <c r="S131" s="62">
        <v>247.70745389999999</v>
      </c>
    </row>
    <row r="132" spans="1:19" ht="43.5" x14ac:dyDescent="0.35">
      <c r="A132" s="54" t="s">
        <v>101</v>
      </c>
      <c r="B132" s="54" t="s">
        <v>749</v>
      </c>
      <c r="C132" s="106" t="s">
        <v>30</v>
      </c>
      <c r="D132" s="324">
        <v>99202</v>
      </c>
      <c r="E132" s="263"/>
      <c r="F132" s="226" t="s">
        <v>12</v>
      </c>
      <c r="G132" s="226" t="s">
        <v>12</v>
      </c>
      <c r="H132" s="226" t="s">
        <v>12</v>
      </c>
      <c r="I132" s="466" t="s">
        <v>12</v>
      </c>
      <c r="J132" s="466" t="s">
        <v>12</v>
      </c>
      <c r="K132" s="466" t="s">
        <v>12</v>
      </c>
      <c r="L132" s="466" t="s">
        <v>12</v>
      </c>
      <c r="M132" s="55" t="s">
        <v>12</v>
      </c>
      <c r="N132" s="466" t="s">
        <v>12</v>
      </c>
      <c r="O132" s="466" t="s">
        <v>12</v>
      </c>
      <c r="P132" s="466">
        <v>111.28110240000001</v>
      </c>
      <c r="Q132" s="466" t="s">
        <v>12</v>
      </c>
      <c r="R132" s="466">
        <v>123.051219</v>
      </c>
      <c r="S132" s="466">
        <v>247.70745389999999</v>
      </c>
    </row>
    <row r="133" spans="1:19" ht="58" x14ac:dyDescent="0.35">
      <c r="A133" s="54" t="s">
        <v>101</v>
      </c>
      <c r="B133" s="54" t="s">
        <v>749</v>
      </c>
      <c r="C133" s="106" t="s">
        <v>31</v>
      </c>
      <c r="D133" s="324">
        <v>99203</v>
      </c>
      <c r="E133" s="263"/>
      <c r="F133" s="226" t="s">
        <v>12</v>
      </c>
      <c r="G133" s="226" t="s">
        <v>12</v>
      </c>
      <c r="H133" s="226" t="s">
        <v>12</v>
      </c>
      <c r="I133" s="466" t="s">
        <v>12</v>
      </c>
      <c r="J133" s="466" t="s">
        <v>12</v>
      </c>
      <c r="K133" s="466" t="s">
        <v>12</v>
      </c>
      <c r="L133" s="466" t="s">
        <v>12</v>
      </c>
      <c r="M133" s="55" t="s">
        <v>12</v>
      </c>
      <c r="N133" s="466" t="s">
        <v>12</v>
      </c>
      <c r="O133" s="466" t="s">
        <v>12</v>
      </c>
      <c r="P133" s="466">
        <v>222.56220479999999</v>
      </c>
      <c r="Q133" s="466" t="s">
        <v>12</v>
      </c>
      <c r="R133" s="466">
        <v>246.10243800000001</v>
      </c>
      <c r="S133" s="466">
        <v>495.41490779999998</v>
      </c>
    </row>
    <row r="134" spans="1:19" ht="58" x14ac:dyDescent="0.35">
      <c r="A134" s="54" t="s">
        <v>101</v>
      </c>
      <c r="B134" s="54" t="s">
        <v>749</v>
      </c>
      <c r="C134" s="106" t="s">
        <v>32</v>
      </c>
      <c r="D134" s="324">
        <v>99204</v>
      </c>
      <c r="E134" s="263"/>
      <c r="F134" s="226" t="s">
        <v>12</v>
      </c>
      <c r="G134" s="226" t="s">
        <v>12</v>
      </c>
      <c r="H134" s="226" t="s">
        <v>12</v>
      </c>
      <c r="I134" s="466" t="s">
        <v>12</v>
      </c>
      <c r="J134" s="466" t="s">
        <v>12</v>
      </c>
      <c r="K134" s="466" t="s">
        <v>12</v>
      </c>
      <c r="L134" s="466" t="s">
        <v>12</v>
      </c>
      <c r="M134" s="55" t="s">
        <v>12</v>
      </c>
      <c r="N134" s="466" t="s">
        <v>12</v>
      </c>
      <c r="O134" s="466" t="s">
        <v>12</v>
      </c>
      <c r="P134" s="466">
        <v>333.84330719999997</v>
      </c>
      <c r="Q134" s="466" t="s">
        <v>12</v>
      </c>
      <c r="R134" s="466">
        <v>369.15365700000001</v>
      </c>
      <c r="S134" s="466">
        <v>743.12236169999994</v>
      </c>
    </row>
    <row r="135" spans="1:19" ht="58" x14ac:dyDescent="0.35">
      <c r="A135" s="54" t="s">
        <v>101</v>
      </c>
      <c r="B135" s="54" t="s">
        <v>749</v>
      </c>
      <c r="C135" s="106" t="s">
        <v>33</v>
      </c>
      <c r="D135" s="324">
        <v>99205</v>
      </c>
      <c r="E135" s="263"/>
      <c r="F135" s="226" t="s">
        <v>12</v>
      </c>
      <c r="G135" s="226" t="s">
        <v>12</v>
      </c>
      <c r="H135" s="226" t="s">
        <v>12</v>
      </c>
      <c r="I135" s="466" t="s">
        <v>12</v>
      </c>
      <c r="J135" s="466" t="s">
        <v>12</v>
      </c>
      <c r="K135" s="466" t="s">
        <v>12</v>
      </c>
      <c r="L135" s="466" t="s">
        <v>12</v>
      </c>
      <c r="M135" s="55" t="s">
        <v>12</v>
      </c>
      <c r="N135" s="466" t="s">
        <v>12</v>
      </c>
      <c r="O135" s="466" t="s">
        <v>12</v>
      </c>
      <c r="P135" s="466">
        <v>445.12440959999998</v>
      </c>
      <c r="Q135" s="466" t="s">
        <v>12</v>
      </c>
      <c r="R135" s="466">
        <v>492.20487600000001</v>
      </c>
      <c r="S135" s="466">
        <v>990.82981559999996</v>
      </c>
    </row>
    <row r="136" spans="1:19" ht="58" x14ac:dyDescent="0.35">
      <c r="A136" s="54" t="s">
        <v>101</v>
      </c>
      <c r="B136" s="54" t="s">
        <v>749</v>
      </c>
      <c r="C136" s="106" t="s">
        <v>34</v>
      </c>
      <c r="D136" s="324">
        <v>99212</v>
      </c>
      <c r="E136" s="263"/>
      <c r="F136" s="226" t="s">
        <v>12</v>
      </c>
      <c r="G136" s="226" t="s">
        <v>12</v>
      </c>
      <c r="H136" s="226" t="s">
        <v>12</v>
      </c>
      <c r="I136" s="466" t="s">
        <v>12</v>
      </c>
      <c r="J136" s="466" t="s">
        <v>12</v>
      </c>
      <c r="K136" s="466" t="s">
        <v>12</v>
      </c>
      <c r="L136" s="466" t="s">
        <v>12</v>
      </c>
      <c r="M136" s="55" t="s">
        <v>12</v>
      </c>
      <c r="N136" s="466" t="s">
        <v>12</v>
      </c>
      <c r="O136" s="466" t="s">
        <v>12</v>
      </c>
      <c r="P136" s="466">
        <v>111.28110240000001</v>
      </c>
      <c r="Q136" s="466" t="s">
        <v>12</v>
      </c>
      <c r="R136" s="466">
        <v>123.051219</v>
      </c>
      <c r="S136" s="466">
        <v>247.70745389999999</v>
      </c>
    </row>
    <row r="137" spans="1:19" ht="58" x14ac:dyDescent="0.35">
      <c r="A137" s="54" t="s">
        <v>101</v>
      </c>
      <c r="B137" s="54" t="s">
        <v>749</v>
      </c>
      <c r="C137" s="106" t="s">
        <v>35</v>
      </c>
      <c r="D137" s="324">
        <v>99213</v>
      </c>
      <c r="E137" s="263"/>
      <c r="F137" s="226" t="s">
        <v>12</v>
      </c>
      <c r="G137" s="226" t="s">
        <v>12</v>
      </c>
      <c r="H137" s="226" t="s">
        <v>12</v>
      </c>
      <c r="I137" s="466" t="s">
        <v>12</v>
      </c>
      <c r="J137" s="466" t="s">
        <v>12</v>
      </c>
      <c r="K137" s="466" t="s">
        <v>12</v>
      </c>
      <c r="L137" s="466" t="s">
        <v>12</v>
      </c>
      <c r="M137" s="55" t="s">
        <v>12</v>
      </c>
      <c r="N137" s="466" t="s">
        <v>12</v>
      </c>
      <c r="O137" s="466" t="s">
        <v>12</v>
      </c>
      <c r="P137" s="466">
        <v>178.04976384</v>
      </c>
      <c r="Q137" s="466" t="s">
        <v>12</v>
      </c>
      <c r="R137" s="466">
        <v>196.88195040000002</v>
      </c>
      <c r="S137" s="466">
        <v>396.33192624000003</v>
      </c>
    </row>
    <row r="138" spans="1:19" ht="58" x14ac:dyDescent="0.35">
      <c r="A138" s="54" t="s">
        <v>101</v>
      </c>
      <c r="B138" s="54" t="s">
        <v>749</v>
      </c>
      <c r="C138" s="106" t="s">
        <v>36</v>
      </c>
      <c r="D138" s="324">
        <v>99214</v>
      </c>
      <c r="E138" s="263"/>
      <c r="F138" s="226" t="s">
        <v>12</v>
      </c>
      <c r="G138" s="226" t="s">
        <v>12</v>
      </c>
      <c r="H138" s="226" t="s">
        <v>12</v>
      </c>
      <c r="I138" s="466" t="s">
        <v>12</v>
      </c>
      <c r="J138" s="466" t="s">
        <v>12</v>
      </c>
      <c r="K138" s="466" t="s">
        <v>12</v>
      </c>
      <c r="L138" s="466" t="s">
        <v>12</v>
      </c>
      <c r="M138" s="55" t="s">
        <v>12</v>
      </c>
      <c r="N138" s="466" t="s">
        <v>12</v>
      </c>
      <c r="O138" s="466" t="s">
        <v>12</v>
      </c>
      <c r="P138" s="466">
        <v>222.56220479999999</v>
      </c>
      <c r="Q138" s="466" t="s">
        <v>12</v>
      </c>
      <c r="R138" s="466">
        <v>246.10243800000001</v>
      </c>
      <c r="S138" s="466">
        <v>495.41490779999998</v>
      </c>
    </row>
    <row r="139" spans="1:19" ht="58" x14ac:dyDescent="0.35">
      <c r="A139" s="54" t="s">
        <v>101</v>
      </c>
      <c r="B139" s="54" t="s">
        <v>749</v>
      </c>
      <c r="C139" s="106" t="s">
        <v>37</v>
      </c>
      <c r="D139" s="324">
        <v>99215</v>
      </c>
      <c r="E139" s="263"/>
      <c r="F139" s="226" t="s">
        <v>12</v>
      </c>
      <c r="G139" s="226" t="s">
        <v>12</v>
      </c>
      <c r="H139" s="226" t="s">
        <v>12</v>
      </c>
      <c r="I139" s="466" t="s">
        <v>12</v>
      </c>
      <c r="J139" s="466" t="s">
        <v>12</v>
      </c>
      <c r="K139" s="466" t="s">
        <v>12</v>
      </c>
      <c r="L139" s="466" t="s">
        <v>12</v>
      </c>
      <c r="M139" s="55" t="s">
        <v>12</v>
      </c>
      <c r="N139" s="466" t="s">
        <v>12</v>
      </c>
      <c r="O139" s="466" t="s">
        <v>12</v>
      </c>
      <c r="P139" s="466">
        <v>333.84330719999997</v>
      </c>
      <c r="Q139" s="466" t="s">
        <v>12</v>
      </c>
      <c r="R139" s="466">
        <v>369.15365700000001</v>
      </c>
      <c r="S139" s="466">
        <v>743.12236169999994</v>
      </c>
    </row>
    <row r="140" spans="1:19" ht="43.5" x14ac:dyDescent="0.35">
      <c r="A140" s="54" t="s">
        <v>101</v>
      </c>
      <c r="B140" s="54" t="s">
        <v>749</v>
      </c>
      <c r="C140" s="106" t="s">
        <v>50</v>
      </c>
      <c r="D140" s="324">
        <v>99441</v>
      </c>
      <c r="E140" s="263"/>
      <c r="F140" s="226" t="s">
        <v>12</v>
      </c>
      <c r="G140" s="226" t="s">
        <v>12</v>
      </c>
      <c r="H140" s="226" t="s">
        <v>12</v>
      </c>
      <c r="I140" s="466" t="s">
        <v>12</v>
      </c>
      <c r="J140" s="466" t="s">
        <v>12</v>
      </c>
      <c r="K140" s="466" t="s">
        <v>12</v>
      </c>
      <c r="L140" s="466" t="s">
        <v>12</v>
      </c>
      <c r="M140" s="55" t="s">
        <v>12</v>
      </c>
      <c r="N140" s="466" t="s">
        <v>12</v>
      </c>
      <c r="O140" s="466" t="s">
        <v>12</v>
      </c>
      <c r="P140" s="466">
        <v>55.640551199999997</v>
      </c>
      <c r="Q140" s="466" t="s">
        <v>12</v>
      </c>
      <c r="R140" s="466">
        <v>61.525609500000002</v>
      </c>
      <c r="S140" s="466">
        <v>123.85372695</v>
      </c>
    </row>
    <row r="141" spans="1:19" ht="43.5" x14ac:dyDescent="0.35">
      <c r="A141" s="54" t="s">
        <v>101</v>
      </c>
      <c r="B141" s="54" t="s">
        <v>749</v>
      </c>
      <c r="C141" s="106" t="s">
        <v>51</v>
      </c>
      <c r="D141" s="324">
        <v>99442</v>
      </c>
      <c r="E141" s="263"/>
      <c r="F141" s="226" t="s">
        <v>12</v>
      </c>
      <c r="G141" s="226" t="s">
        <v>12</v>
      </c>
      <c r="H141" s="226" t="s">
        <v>12</v>
      </c>
      <c r="I141" s="466" t="s">
        <v>12</v>
      </c>
      <c r="J141" s="466" t="s">
        <v>12</v>
      </c>
      <c r="K141" s="466" t="s">
        <v>12</v>
      </c>
      <c r="L141" s="466" t="s">
        <v>12</v>
      </c>
      <c r="M141" s="55" t="s">
        <v>12</v>
      </c>
      <c r="N141" s="466" t="s">
        <v>12</v>
      </c>
      <c r="O141" s="466" t="s">
        <v>12</v>
      </c>
      <c r="P141" s="466">
        <v>111.28110240000001</v>
      </c>
      <c r="Q141" s="466" t="s">
        <v>12</v>
      </c>
      <c r="R141" s="466">
        <v>123.051219</v>
      </c>
      <c r="S141" s="466">
        <v>247.70745389999999</v>
      </c>
    </row>
    <row r="142" spans="1:19" ht="43.5" x14ac:dyDescent="0.35">
      <c r="A142" s="54" t="s">
        <v>101</v>
      </c>
      <c r="B142" s="54" t="s">
        <v>749</v>
      </c>
      <c r="C142" s="106" t="s">
        <v>52</v>
      </c>
      <c r="D142" s="324">
        <v>99443</v>
      </c>
      <c r="E142" s="263"/>
      <c r="F142" s="226" t="s">
        <v>12</v>
      </c>
      <c r="G142" s="226" t="s">
        <v>12</v>
      </c>
      <c r="H142" s="226" t="s">
        <v>12</v>
      </c>
      <c r="I142" s="466" t="s">
        <v>12</v>
      </c>
      <c r="J142" s="466" t="s">
        <v>12</v>
      </c>
      <c r="K142" s="466" t="s">
        <v>12</v>
      </c>
      <c r="L142" s="466" t="s">
        <v>12</v>
      </c>
      <c r="M142" s="55" t="s">
        <v>12</v>
      </c>
      <c r="N142" s="466" t="s">
        <v>12</v>
      </c>
      <c r="O142" s="466" t="s">
        <v>12</v>
      </c>
      <c r="P142" s="466">
        <v>222.56220479999999</v>
      </c>
      <c r="Q142" s="466" t="s">
        <v>12</v>
      </c>
      <c r="R142" s="466">
        <v>246.10243800000001</v>
      </c>
      <c r="S142" s="466">
        <v>495.41490779999998</v>
      </c>
    </row>
    <row r="143" spans="1:19" ht="130.5" x14ac:dyDescent="0.35">
      <c r="A143" s="54" t="s">
        <v>101</v>
      </c>
      <c r="B143" s="54" t="s">
        <v>749</v>
      </c>
      <c r="C143" s="106" t="s">
        <v>967</v>
      </c>
      <c r="D143" s="263" t="s">
        <v>56</v>
      </c>
      <c r="E143" s="263"/>
      <c r="F143" s="413">
        <v>8.0844444444444452</v>
      </c>
      <c r="G143" s="413">
        <v>10.106666666666666</v>
      </c>
      <c r="H143" s="466" t="s">
        <v>12</v>
      </c>
      <c r="I143" s="466" t="s">
        <v>12</v>
      </c>
      <c r="J143" s="466">
        <v>11.888888888888889</v>
      </c>
      <c r="K143" s="466">
        <v>12.484444444444444</v>
      </c>
      <c r="L143" s="466">
        <v>14.385698066666667</v>
      </c>
      <c r="M143" s="413">
        <v>19.022222222222222</v>
      </c>
      <c r="N143" s="466">
        <v>22.113333333333333</v>
      </c>
      <c r="O143" s="466">
        <v>22.351111111111109</v>
      </c>
      <c r="P143" s="466">
        <v>24.729133866666665</v>
      </c>
      <c r="Q143" s="466">
        <v>26.393333333333331</v>
      </c>
      <c r="R143" s="466">
        <v>27.344715333333333</v>
      </c>
      <c r="S143" s="466">
        <v>55.046100866666663</v>
      </c>
    </row>
    <row r="144" spans="1:19" ht="101.5" x14ac:dyDescent="0.35">
      <c r="A144" s="54" t="s">
        <v>101</v>
      </c>
      <c r="B144" s="54" t="s">
        <v>749</v>
      </c>
      <c r="C144" s="106" t="s">
        <v>55</v>
      </c>
      <c r="D144" s="263" t="s">
        <v>56</v>
      </c>
      <c r="E144" s="263"/>
      <c r="F144" s="413">
        <v>36.380360400000001</v>
      </c>
      <c r="G144" s="413">
        <v>45.475450500000001</v>
      </c>
      <c r="H144" s="466" t="s">
        <v>12</v>
      </c>
      <c r="I144" s="466" t="s">
        <v>12</v>
      </c>
      <c r="J144" s="466">
        <v>53.5</v>
      </c>
      <c r="K144" s="466">
        <v>56.18</v>
      </c>
      <c r="L144" s="466">
        <v>64.735641299999997</v>
      </c>
      <c r="M144" s="413">
        <v>85.600847999999985</v>
      </c>
      <c r="N144" s="466">
        <v>99.51</v>
      </c>
      <c r="O144" s="466">
        <v>100.58</v>
      </c>
      <c r="P144" s="466">
        <v>111.28110240000001</v>
      </c>
      <c r="Q144" s="466">
        <v>118.77</v>
      </c>
      <c r="R144" s="466">
        <v>123.051219</v>
      </c>
      <c r="S144" s="466">
        <v>247.70745389999999</v>
      </c>
    </row>
    <row r="145" spans="1:19" ht="58" x14ac:dyDescent="0.35">
      <c r="A145" s="54" t="s">
        <v>103</v>
      </c>
      <c r="B145" s="54" t="s">
        <v>764</v>
      </c>
      <c r="C145" s="106" t="s">
        <v>15</v>
      </c>
      <c r="D145" s="324">
        <v>90792</v>
      </c>
      <c r="E145" s="263"/>
      <c r="F145" s="76" t="s">
        <v>12</v>
      </c>
      <c r="G145" s="226" t="s">
        <v>12</v>
      </c>
      <c r="H145" s="226" t="s">
        <v>12</v>
      </c>
      <c r="I145" s="466" t="s">
        <v>12</v>
      </c>
      <c r="J145" s="466" t="s">
        <v>12</v>
      </c>
      <c r="K145" s="466" t="s">
        <v>12</v>
      </c>
      <c r="L145" s="466" t="s">
        <v>12</v>
      </c>
      <c r="M145" s="55" t="s">
        <v>12</v>
      </c>
      <c r="N145" s="466" t="s">
        <v>12</v>
      </c>
      <c r="O145" s="466" t="s">
        <v>12</v>
      </c>
      <c r="P145" s="61">
        <v>119.0397936</v>
      </c>
      <c r="Q145" s="61" t="s">
        <v>12</v>
      </c>
      <c r="R145" s="61">
        <v>131.63054099999999</v>
      </c>
      <c r="S145" s="62">
        <v>264.97800209999997</v>
      </c>
    </row>
    <row r="146" spans="1:19" ht="43.5" x14ac:dyDescent="0.35">
      <c r="A146" s="54" t="s">
        <v>103</v>
      </c>
      <c r="B146" s="54" t="s">
        <v>749</v>
      </c>
      <c r="C146" s="106" t="s">
        <v>30</v>
      </c>
      <c r="D146" s="324">
        <v>99202</v>
      </c>
      <c r="E146" s="263"/>
      <c r="F146" s="226" t="s">
        <v>12</v>
      </c>
      <c r="G146" s="226" t="s">
        <v>12</v>
      </c>
      <c r="H146" s="226" t="s">
        <v>12</v>
      </c>
      <c r="I146" s="466" t="s">
        <v>12</v>
      </c>
      <c r="J146" s="466" t="s">
        <v>12</v>
      </c>
      <c r="K146" s="466" t="s">
        <v>12</v>
      </c>
      <c r="L146" s="466" t="s">
        <v>12</v>
      </c>
      <c r="M146" s="55" t="s">
        <v>12</v>
      </c>
      <c r="N146" s="466" t="s">
        <v>12</v>
      </c>
      <c r="O146" s="466" t="s">
        <v>12</v>
      </c>
      <c r="P146" s="466">
        <v>119.0397936</v>
      </c>
      <c r="Q146" s="466" t="s">
        <v>12</v>
      </c>
      <c r="R146" s="466">
        <v>131.63054099999999</v>
      </c>
      <c r="S146" s="62">
        <v>264.97800209999997</v>
      </c>
    </row>
    <row r="147" spans="1:19" ht="58" x14ac:dyDescent="0.35">
      <c r="A147" s="54" t="s">
        <v>103</v>
      </c>
      <c r="B147" s="54" t="s">
        <v>749</v>
      </c>
      <c r="C147" s="106" t="s">
        <v>31</v>
      </c>
      <c r="D147" s="324">
        <v>99203</v>
      </c>
      <c r="E147" s="263"/>
      <c r="F147" s="226" t="s">
        <v>12</v>
      </c>
      <c r="G147" s="226" t="s">
        <v>12</v>
      </c>
      <c r="H147" s="226" t="s">
        <v>12</v>
      </c>
      <c r="I147" s="466" t="s">
        <v>12</v>
      </c>
      <c r="J147" s="466" t="s">
        <v>12</v>
      </c>
      <c r="K147" s="466" t="s">
        <v>12</v>
      </c>
      <c r="L147" s="466" t="s">
        <v>12</v>
      </c>
      <c r="M147" s="55" t="s">
        <v>12</v>
      </c>
      <c r="N147" s="466" t="s">
        <v>12</v>
      </c>
      <c r="O147" s="466" t="s">
        <v>12</v>
      </c>
      <c r="P147" s="466">
        <v>238.07958719999999</v>
      </c>
      <c r="Q147" s="466" t="s">
        <v>12</v>
      </c>
      <c r="R147" s="466">
        <v>263.26108199999999</v>
      </c>
      <c r="S147" s="466">
        <v>529.95600420000005</v>
      </c>
    </row>
    <row r="148" spans="1:19" ht="58" x14ac:dyDescent="0.35">
      <c r="A148" s="54" t="s">
        <v>103</v>
      </c>
      <c r="B148" s="54" t="s">
        <v>749</v>
      </c>
      <c r="C148" s="106" t="s">
        <v>32</v>
      </c>
      <c r="D148" s="324">
        <v>99204</v>
      </c>
      <c r="E148" s="263"/>
      <c r="F148" s="226" t="s">
        <v>12</v>
      </c>
      <c r="G148" s="226" t="s">
        <v>12</v>
      </c>
      <c r="H148" s="226" t="s">
        <v>12</v>
      </c>
      <c r="I148" s="466" t="s">
        <v>12</v>
      </c>
      <c r="J148" s="466" t="s">
        <v>12</v>
      </c>
      <c r="K148" s="466" t="s">
        <v>12</v>
      </c>
      <c r="L148" s="466" t="s">
        <v>12</v>
      </c>
      <c r="M148" s="55" t="s">
        <v>12</v>
      </c>
      <c r="N148" s="466" t="s">
        <v>12</v>
      </c>
      <c r="O148" s="466" t="s">
        <v>12</v>
      </c>
      <c r="P148" s="466">
        <v>357.11938079999999</v>
      </c>
      <c r="Q148" s="466" t="s">
        <v>12</v>
      </c>
      <c r="R148" s="466">
        <v>394.89162299999998</v>
      </c>
      <c r="S148" s="466">
        <v>794.93400630000008</v>
      </c>
    </row>
    <row r="149" spans="1:19" ht="58" x14ac:dyDescent="0.35">
      <c r="A149" s="54" t="s">
        <v>103</v>
      </c>
      <c r="B149" s="54" t="s">
        <v>749</v>
      </c>
      <c r="C149" s="106" t="s">
        <v>33</v>
      </c>
      <c r="D149" s="324">
        <v>99205</v>
      </c>
      <c r="E149" s="263"/>
      <c r="F149" s="226" t="s">
        <v>12</v>
      </c>
      <c r="G149" s="226" t="s">
        <v>12</v>
      </c>
      <c r="H149" s="226" t="s">
        <v>12</v>
      </c>
      <c r="I149" s="466" t="s">
        <v>12</v>
      </c>
      <c r="J149" s="466" t="s">
        <v>12</v>
      </c>
      <c r="K149" s="466" t="s">
        <v>12</v>
      </c>
      <c r="L149" s="466" t="s">
        <v>12</v>
      </c>
      <c r="M149" s="55" t="s">
        <v>12</v>
      </c>
      <c r="N149" s="466" t="s">
        <v>12</v>
      </c>
      <c r="O149" s="466" t="s">
        <v>12</v>
      </c>
      <c r="P149" s="466">
        <v>476.15917439999998</v>
      </c>
      <c r="Q149" s="466" t="s">
        <v>12</v>
      </c>
      <c r="R149" s="466">
        <v>526.52216399999998</v>
      </c>
      <c r="S149" s="466">
        <v>1059.9120084000001</v>
      </c>
    </row>
    <row r="150" spans="1:19" ht="58" x14ac:dyDescent="0.35">
      <c r="A150" s="54" t="s">
        <v>103</v>
      </c>
      <c r="B150" s="54" t="s">
        <v>749</v>
      </c>
      <c r="C150" s="106" t="s">
        <v>34</v>
      </c>
      <c r="D150" s="324">
        <v>99212</v>
      </c>
      <c r="E150" s="263"/>
      <c r="F150" s="226" t="s">
        <v>12</v>
      </c>
      <c r="G150" s="226" t="s">
        <v>12</v>
      </c>
      <c r="H150" s="226" t="s">
        <v>12</v>
      </c>
      <c r="I150" s="466" t="s">
        <v>12</v>
      </c>
      <c r="J150" s="466" t="s">
        <v>12</v>
      </c>
      <c r="K150" s="466" t="s">
        <v>12</v>
      </c>
      <c r="L150" s="466" t="s">
        <v>12</v>
      </c>
      <c r="M150" s="55" t="s">
        <v>12</v>
      </c>
      <c r="N150" s="466" t="s">
        <v>12</v>
      </c>
      <c r="O150" s="466" t="s">
        <v>12</v>
      </c>
      <c r="P150" s="466">
        <v>119.0397936</v>
      </c>
      <c r="Q150" s="466" t="s">
        <v>12</v>
      </c>
      <c r="R150" s="466">
        <v>131.63054099999999</v>
      </c>
      <c r="S150" s="62">
        <v>264.97800209999997</v>
      </c>
    </row>
    <row r="151" spans="1:19" ht="58" x14ac:dyDescent="0.35">
      <c r="A151" s="54" t="s">
        <v>103</v>
      </c>
      <c r="B151" s="54" t="s">
        <v>749</v>
      </c>
      <c r="C151" s="106" t="s">
        <v>35</v>
      </c>
      <c r="D151" s="324">
        <v>99213</v>
      </c>
      <c r="E151" s="263"/>
      <c r="F151" s="76" t="s">
        <v>12</v>
      </c>
      <c r="G151" s="226" t="s">
        <v>12</v>
      </c>
      <c r="H151" s="226" t="s">
        <v>12</v>
      </c>
      <c r="I151" s="466" t="s">
        <v>12</v>
      </c>
      <c r="J151" s="466" t="s">
        <v>12</v>
      </c>
      <c r="K151" s="466" t="s">
        <v>12</v>
      </c>
      <c r="L151" s="466" t="s">
        <v>12</v>
      </c>
      <c r="M151" s="55" t="s">
        <v>12</v>
      </c>
      <c r="N151" s="466" t="s">
        <v>12</v>
      </c>
      <c r="O151" s="466" t="s">
        <v>12</v>
      </c>
      <c r="P151" s="61">
        <v>190.46366976000002</v>
      </c>
      <c r="Q151" s="466" t="s">
        <v>12</v>
      </c>
      <c r="R151" s="61">
        <v>210.6088656</v>
      </c>
      <c r="S151" s="62">
        <v>423.96480336000008</v>
      </c>
    </row>
    <row r="152" spans="1:19" ht="58" x14ac:dyDescent="0.35">
      <c r="A152" s="54" t="s">
        <v>103</v>
      </c>
      <c r="B152" s="54" t="s">
        <v>749</v>
      </c>
      <c r="C152" s="106" t="s">
        <v>36</v>
      </c>
      <c r="D152" s="324">
        <v>99214</v>
      </c>
      <c r="E152" s="263"/>
      <c r="F152" s="226" t="s">
        <v>12</v>
      </c>
      <c r="G152" s="226" t="s">
        <v>12</v>
      </c>
      <c r="H152" s="226" t="s">
        <v>12</v>
      </c>
      <c r="I152" s="466" t="s">
        <v>12</v>
      </c>
      <c r="J152" s="466" t="s">
        <v>12</v>
      </c>
      <c r="K152" s="466" t="s">
        <v>12</v>
      </c>
      <c r="L152" s="466" t="s">
        <v>12</v>
      </c>
      <c r="M152" s="55" t="s">
        <v>12</v>
      </c>
      <c r="N152" s="466" t="s">
        <v>12</v>
      </c>
      <c r="O152" s="466" t="s">
        <v>12</v>
      </c>
      <c r="P152" s="466">
        <v>238.07958719999999</v>
      </c>
      <c r="Q152" s="466" t="s">
        <v>12</v>
      </c>
      <c r="R152" s="466">
        <v>263.26108199999999</v>
      </c>
      <c r="S152" s="466">
        <v>529.95600420000005</v>
      </c>
    </row>
    <row r="153" spans="1:19" ht="58" x14ac:dyDescent="0.35">
      <c r="A153" s="54" t="s">
        <v>103</v>
      </c>
      <c r="B153" s="54" t="s">
        <v>749</v>
      </c>
      <c r="C153" s="106" t="s">
        <v>37</v>
      </c>
      <c r="D153" s="324">
        <v>99215</v>
      </c>
      <c r="E153" s="263"/>
      <c r="F153" s="226" t="s">
        <v>12</v>
      </c>
      <c r="G153" s="226" t="s">
        <v>12</v>
      </c>
      <c r="H153" s="226" t="s">
        <v>12</v>
      </c>
      <c r="I153" s="466" t="s">
        <v>12</v>
      </c>
      <c r="J153" s="466" t="s">
        <v>12</v>
      </c>
      <c r="K153" s="466" t="s">
        <v>12</v>
      </c>
      <c r="L153" s="466" t="s">
        <v>12</v>
      </c>
      <c r="M153" s="55" t="s">
        <v>12</v>
      </c>
      <c r="N153" s="466" t="s">
        <v>12</v>
      </c>
      <c r="O153" s="466" t="s">
        <v>12</v>
      </c>
      <c r="P153" s="466">
        <v>357.11938079999999</v>
      </c>
      <c r="Q153" s="466" t="s">
        <v>12</v>
      </c>
      <c r="R153" s="466">
        <v>394.89162299999998</v>
      </c>
      <c r="S153" s="466">
        <v>794.93400630000008</v>
      </c>
    </row>
    <row r="154" spans="1:19" ht="43.5" x14ac:dyDescent="0.35">
      <c r="A154" s="54" t="s">
        <v>103</v>
      </c>
      <c r="B154" s="54" t="s">
        <v>749</v>
      </c>
      <c r="C154" s="106" t="s">
        <v>50</v>
      </c>
      <c r="D154" s="324">
        <v>99441</v>
      </c>
      <c r="E154" s="263"/>
      <c r="F154" s="226" t="s">
        <v>12</v>
      </c>
      <c r="G154" s="226" t="s">
        <v>12</v>
      </c>
      <c r="H154" s="226" t="s">
        <v>12</v>
      </c>
      <c r="I154" s="466" t="s">
        <v>12</v>
      </c>
      <c r="J154" s="466" t="s">
        <v>12</v>
      </c>
      <c r="K154" s="466" t="s">
        <v>12</v>
      </c>
      <c r="L154" s="466" t="s">
        <v>12</v>
      </c>
      <c r="M154" s="55" t="s">
        <v>12</v>
      </c>
      <c r="N154" s="466" t="s">
        <v>12</v>
      </c>
      <c r="O154" s="466" t="s">
        <v>12</v>
      </c>
      <c r="P154" s="466">
        <v>59.519896799999998</v>
      </c>
      <c r="Q154" s="466" t="s">
        <v>12</v>
      </c>
      <c r="R154" s="466">
        <v>65.815270499999997</v>
      </c>
      <c r="S154" s="62">
        <v>132.48900105000001</v>
      </c>
    </row>
    <row r="155" spans="1:19" ht="43.5" x14ac:dyDescent="0.35">
      <c r="A155" s="54" t="s">
        <v>103</v>
      </c>
      <c r="B155" s="54" t="s">
        <v>749</v>
      </c>
      <c r="C155" s="106" t="s">
        <v>51</v>
      </c>
      <c r="D155" s="324">
        <v>99442</v>
      </c>
      <c r="E155" s="263"/>
      <c r="F155" s="226" t="s">
        <v>12</v>
      </c>
      <c r="G155" s="226" t="s">
        <v>12</v>
      </c>
      <c r="H155" s="226" t="s">
        <v>12</v>
      </c>
      <c r="I155" s="466" t="s">
        <v>12</v>
      </c>
      <c r="J155" s="466" t="s">
        <v>12</v>
      </c>
      <c r="K155" s="466" t="s">
        <v>12</v>
      </c>
      <c r="L155" s="466" t="s">
        <v>12</v>
      </c>
      <c r="M155" s="55" t="s">
        <v>12</v>
      </c>
      <c r="N155" s="466" t="s">
        <v>12</v>
      </c>
      <c r="O155" s="466" t="s">
        <v>12</v>
      </c>
      <c r="P155" s="466">
        <v>119.0397936</v>
      </c>
      <c r="Q155" s="466" t="s">
        <v>12</v>
      </c>
      <c r="R155" s="466">
        <v>131.63054099999999</v>
      </c>
      <c r="S155" s="466">
        <v>264.97800209999997</v>
      </c>
    </row>
    <row r="156" spans="1:19" ht="43.5" x14ac:dyDescent="0.35">
      <c r="A156" s="54" t="s">
        <v>103</v>
      </c>
      <c r="B156" s="54" t="s">
        <v>749</v>
      </c>
      <c r="C156" s="106" t="s">
        <v>52</v>
      </c>
      <c r="D156" s="324">
        <v>99443</v>
      </c>
      <c r="E156" s="263"/>
      <c r="F156" s="226" t="s">
        <v>12</v>
      </c>
      <c r="G156" s="226" t="s">
        <v>12</v>
      </c>
      <c r="H156" s="226" t="s">
        <v>12</v>
      </c>
      <c r="I156" s="466" t="s">
        <v>12</v>
      </c>
      <c r="J156" s="466" t="s">
        <v>12</v>
      </c>
      <c r="K156" s="466" t="s">
        <v>12</v>
      </c>
      <c r="L156" s="466" t="s">
        <v>12</v>
      </c>
      <c r="M156" s="55" t="s">
        <v>12</v>
      </c>
      <c r="N156" s="466" t="s">
        <v>12</v>
      </c>
      <c r="O156" s="466" t="s">
        <v>12</v>
      </c>
      <c r="P156" s="466">
        <v>238.07958719999999</v>
      </c>
      <c r="Q156" s="466" t="s">
        <v>12</v>
      </c>
      <c r="R156" s="466">
        <v>263.26108199999999</v>
      </c>
      <c r="S156" s="466">
        <v>529.95600420000005</v>
      </c>
    </row>
    <row r="157" spans="1:19" ht="130.5" x14ac:dyDescent="0.35">
      <c r="A157" s="54" t="s">
        <v>103</v>
      </c>
      <c r="B157" s="54" t="s">
        <v>749</v>
      </c>
      <c r="C157" s="106" t="s">
        <v>967</v>
      </c>
      <c r="D157" s="324" t="s">
        <v>56</v>
      </c>
      <c r="E157" s="263"/>
      <c r="F157" s="413">
        <v>8.6488888888888891</v>
      </c>
      <c r="G157" s="413">
        <v>10.81111111111111</v>
      </c>
      <c r="H157" s="466" t="s">
        <v>12</v>
      </c>
      <c r="I157" s="466" t="s">
        <v>12</v>
      </c>
      <c r="J157" s="466">
        <v>12.717777777777776</v>
      </c>
      <c r="K157" s="466">
        <v>13.353333333333333</v>
      </c>
      <c r="L157" s="466">
        <v>15.388691266666667</v>
      </c>
      <c r="M157" s="413">
        <v>20.348888888888887</v>
      </c>
      <c r="N157" s="466">
        <v>23.655555555555555</v>
      </c>
      <c r="O157" s="466">
        <v>23.908888888888889</v>
      </c>
      <c r="P157" s="466">
        <v>26.453287466666666</v>
      </c>
      <c r="Q157" s="466">
        <v>28.233333333333334</v>
      </c>
      <c r="R157" s="466">
        <v>29.251231333333333</v>
      </c>
      <c r="S157" s="466">
        <v>58.88400046666667</v>
      </c>
    </row>
    <row r="158" spans="1:19" ht="101.5" x14ac:dyDescent="0.35">
      <c r="A158" s="54" t="s">
        <v>103</v>
      </c>
      <c r="B158" s="54" t="s">
        <v>749</v>
      </c>
      <c r="C158" s="106" t="s">
        <v>55</v>
      </c>
      <c r="D158" s="324" t="s">
        <v>56</v>
      </c>
      <c r="E158" s="263"/>
      <c r="F158" s="413">
        <v>38.916855599999998</v>
      </c>
      <c r="G158" s="413">
        <v>48.646069499999996</v>
      </c>
      <c r="H158" s="466" t="s">
        <v>12</v>
      </c>
      <c r="I158" s="466" t="s">
        <v>12</v>
      </c>
      <c r="J158" s="466">
        <v>57.23</v>
      </c>
      <c r="K158" s="466">
        <v>60.09</v>
      </c>
      <c r="L158" s="466">
        <v>69.249110699999989</v>
      </c>
      <c r="M158" s="413">
        <v>91.569071999999991</v>
      </c>
      <c r="N158" s="466">
        <v>106.45</v>
      </c>
      <c r="O158" s="466">
        <v>107.59</v>
      </c>
      <c r="P158" s="466">
        <v>119.0397936</v>
      </c>
      <c r="Q158" s="466">
        <v>127.05</v>
      </c>
      <c r="R158" s="466">
        <v>131.63054099999999</v>
      </c>
      <c r="S158" s="466">
        <v>264.97800209999997</v>
      </c>
    </row>
    <row r="159" spans="1:19" ht="29" x14ac:dyDescent="0.35">
      <c r="A159" s="54" t="s">
        <v>9</v>
      </c>
      <c r="B159" s="54" t="s">
        <v>765</v>
      </c>
      <c r="C159" s="106" t="s">
        <v>767</v>
      </c>
      <c r="D159" s="324" t="s">
        <v>768</v>
      </c>
      <c r="E159" s="263"/>
      <c r="F159" s="413">
        <v>36.380360400000001</v>
      </c>
      <c r="G159" s="413">
        <v>45.475450500000001</v>
      </c>
      <c r="H159" s="413">
        <v>52.965524699999996</v>
      </c>
      <c r="I159" s="466" t="s">
        <v>12</v>
      </c>
      <c r="J159" s="466">
        <v>53.500529999999998</v>
      </c>
      <c r="K159" s="466">
        <v>56.175556499999999</v>
      </c>
      <c r="L159" s="466">
        <v>64.735641299999997</v>
      </c>
      <c r="M159" s="414">
        <v>85.600847999999985</v>
      </c>
      <c r="N159" s="466">
        <v>99.510985799999986</v>
      </c>
      <c r="O159" s="466">
        <v>100.5809964</v>
      </c>
      <c r="P159" s="466">
        <v>111.28110240000001</v>
      </c>
      <c r="Q159" s="466" t="s">
        <v>12</v>
      </c>
      <c r="R159" s="466">
        <v>123.051219</v>
      </c>
      <c r="S159" s="466">
        <v>247.70745389999999</v>
      </c>
    </row>
    <row r="160" spans="1:19" ht="15.5" x14ac:dyDescent="0.35">
      <c r="A160" s="54" t="s">
        <v>9</v>
      </c>
      <c r="B160" s="54" t="s">
        <v>765</v>
      </c>
      <c r="C160" s="326" t="s">
        <v>769</v>
      </c>
      <c r="D160" s="324" t="s">
        <v>770</v>
      </c>
      <c r="E160" s="263"/>
      <c r="F160" s="413">
        <v>36.380360400000001</v>
      </c>
      <c r="G160" s="413">
        <v>45.475450500000001</v>
      </c>
      <c r="H160" s="413">
        <v>52.965524699999996</v>
      </c>
      <c r="I160" s="466" t="s">
        <v>12</v>
      </c>
      <c r="J160" s="466">
        <v>53.500529999999998</v>
      </c>
      <c r="K160" s="466">
        <v>56.175556499999999</v>
      </c>
      <c r="L160" s="466">
        <v>64.735641299999997</v>
      </c>
      <c r="M160" s="414">
        <v>85.600847999999985</v>
      </c>
      <c r="N160" s="466">
        <v>99.510985799999986</v>
      </c>
      <c r="O160" s="466">
        <v>100.5809964</v>
      </c>
      <c r="P160" s="466">
        <v>111.28110240000001</v>
      </c>
      <c r="Q160" s="466" t="s">
        <v>12</v>
      </c>
      <c r="R160" s="466">
        <v>123.051219</v>
      </c>
      <c r="S160" s="466">
        <v>247.70745389999999</v>
      </c>
    </row>
    <row r="161" spans="1:19" ht="58" x14ac:dyDescent="0.35">
      <c r="A161" s="54" t="s">
        <v>9</v>
      </c>
      <c r="B161" s="54" t="s">
        <v>54</v>
      </c>
      <c r="C161" s="106" t="s">
        <v>71</v>
      </c>
      <c r="D161" s="324" t="s">
        <v>72</v>
      </c>
      <c r="E161" s="263"/>
      <c r="F161" s="413">
        <v>36.380360400000001</v>
      </c>
      <c r="G161" s="413">
        <v>45.475450500000001</v>
      </c>
      <c r="H161" s="413">
        <v>52.965524699999996</v>
      </c>
      <c r="I161" s="466" t="s">
        <v>12</v>
      </c>
      <c r="J161" s="466" t="s">
        <v>12</v>
      </c>
      <c r="K161" s="466" t="s">
        <v>12</v>
      </c>
      <c r="L161" s="466" t="s">
        <v>12</v>
      </c>
      <c r="M161" s="413">
        <v>85.600847999999985</v>
      </c>
      <c r="N161" s="466" t="s">
        <v>12</v>
      </c>
      <c r="O161" s="466">
        <v>100.5809964</v>
      </c>
      <c r="P161" s="466">
        <v>111.28110240000001</v>
      </c>
      <c r="Q161" s="466">
        <v>118.77117659999999</v>
      </c>
      <c r="R161" s="466">
        <v>123.051219</v>
      </c>
      <c r="S161" s="466">
        <v>247.70745389999999</v>
      </c>
    </row>
    <row r="162" spans="1:19" ht="43.5" x14ac:dyDescent="0.35">
      <c r="A162" s="54" t="s">
        <v>9</v>
      </c>
      <c r="B162" s="54" t="s">
        <v>54</v>
      </c>
      <c r="C162" s="106" t="s">
        <v>73</v>
      </c>
      <c r="D162" s="324" t="s">
        <v>74</v>
      </c>
      <c r="E162" s="263"/>
      <c r="F162" s="413">
        <v>36.380360400000001</v>
      </c>
      <c r="G162" s="413">
        <v>45.475450500000001</v>
      </c>
      <c r="H162" s="413">
        <v>52.965524699999996</v>
      </c>
      <c r="I162" s="466" t="s">
        <v>12</v>
      </c>
      <c r="J162" s="466" t="s">
        <v>12</v>
      </c>
      <c r="K162" s="466" t="s">
        <v>12</v>
      </c>
      <c r="L162" s="466" t="s">
        <v>12</v>
      </c>
      <c r="M162" s="55" t="s">
        <v>12</v>
      </c>
      <c r="N162" s="466" t="s">
        <v>12</v>
      </c>
      <c r="O162" s="466">
        <v>100.5809964</v>
      </c>
      <c r="P162" s="466">
        <v>111.28110240000001</v>
      </c>
      <c r="Q162" s="466">
        <v>118.77117659999999</v>
      </c>
      <c r="R162" s="466">
        <v>123.051219</v>
      </c>
      <c r="S162" s="466">
        <v>247.70745389999999</v>
      </c>
    </row>
    <row r="163" spans="1:19" ht="72.5" x14ac:dyDescent="0.35">
      <c r="A163" s="54" t="s">
        <v>9</v>
      </c>
      <c r="B163" s="54" t="s">
        <v>54</v>
      </c>
      <c r="C163" s="106" t="s">
        <v>842</v>
      </c>
      <c r="D163" s="324" t="s">
        <v>74</v>
      </c>
      <c r="E163" s="263"/>
      <c r="F163" s="413">
        <v>8.0844444444444452</v>
      </c>
      <c r="G163" s="413">
        <v>10.106666666666666</v>
      </c>
      <c r="H163" s="413">
        <v>11.771111111111111</v>
      </c>
      <c r="I163" s="466" t="s">
        <v>12</v>
      </c>
      <c r="J163" s="466" t="s">
        <v>12</v>
      </c>
      <c r="K163" s="466" t="s">
        <v>12</v>
      </c>
      <c r="L163" s="466" t="s">
        <v>12</v>
      </c>
      <c r="M163" s="55" t="s">
        <v>12</v>
      </c>
      <c r="N163" s="466" t="s">
        <v>12</v>
      </c>
      <c r="O163" s="466">
        <v>22.351332533333334</v>
      </c>
      <c r="P163" s="466">
        <v>24.729133866666665</v>
      </c>
      <c r="Q163" s="466">
        <v>26.393594800000002</v>
      </c>
      <c r="R163" s="466">
        <v>27.344715333333333</v>
      </c>
      <c r="S163" s="466">
        <v>55.046100866666663</v>
      </c>
    </row>
    <row r="164" spans="1:19" ht="29" x14ac:dyDescent="0.35">
      <c r="A164" s="54" t="s">
        <v>101</v>
      </c>
      <c r="B164" s="54" t="s">
        <v>765</v>
      </c>
      <c r="C164" s="106" t="s">
        <v>767</v>
      </c>
      <c r="D164" s="324" t="s">
        <v>768</v>
      </c>
      <c r="E164" s="263"/>
      <c r="F164" s="413">
        <v>36.380360400000001</v>
      </c>
      <c r="G164" s="413">
        <v>45.475450500000001</v>
      </c>
      <c r="H164" s="413">
        <v>52.965524699999996</v>
      </c>
      <c r="I164" s="466" t="s">
        <v>12</v>
      </c>
      <c r="J164" s="466">
        <v>53.500529999999998</v>
      </c>
      <c r="K164" s="466">
        <v>56.175556499999999</v>
      </c>
      <c r="L164" s="466">
        <v>64.735641299999997</v>
      </c>
      <c r="M164" s="414">
        <v>85.600847999999985</v>
      </c>
      <c r="N164" s="466">
        <v>99.510985799999986</v>
      </c>
      <c r="O164" s="466">
        <v>100.5809964</v>
      </c>
      <c r="P164" s="466">
        <v>111.28110240000001</v>
      </c>
      <c r="Q164" s="466" t="s">
        <v>12</v>
      </c>
      <c r="R164" s="466">
        <v>123.051219</v>
      </c>
      <c r="S164" s="466">
        <v>247.70745389999999</v>
      </c>
    </row>
    <row r="165" spans="1:19" ht="15.5" x14ac:dyDescent="0.35">
      <c r="A165" s="54" t="s">
        <v>101</v>
      </c>
      <c r="B165" s="54" t="s">
        <v>765</v>
      </c>
      <c r="C165" s="326" t="s">
        <v>769</v>
      </c>
      <c r="D165" s="324" t="s">
        <v>770</v>
      </c>
      <c r="E165" s="263"/>
      <c r="F165" s="413">
        <v>36.380360400000001</v>
      </c>
      <c r="G165" s="413">
        <v>45.475450500000001</v>
      </c>
      <c r="H165" s="413">
        <v>52.965524699999996</v>
      </c>
      <c r="I165" s="466" t="s">
        <v>12</v>
      </c>
      <c r="J165" s="466">
        <v>53.500529999999998</v>
      </c>
      <c r="K165" s="466">
        <v>56.175556499999999</v>
      </c>
      <c r="L165" s="466">
        <v>64.735641299999997</v>
      </c>
      <c r="M165" s="414">
        <v>85.600847999999985</v>
      </c>
      <c r="N165" s="466">
        <v>99.510985799999986</v>
      </c>
      <c r="O165" s="466">
        <v>100.5809964</v>
      </c>
      <c r="P165" s="466">
        <v>111.28110240000001</v>
      </c>
      <c r="Q165" s="466" t="s">
        <v>12</v>
      </c>
      <c r="R165" s="466">
        <v>123.051219</v>
      </c>
      <c r="S165" s="466">
        <v>247.70745389999999</v>
      </c>
    </row>
    <row r="166" spans="1:19" ht="58" x14ac:dyDescent="0.35">
      <c r="A166" s="54" t="s">
        <v>101</v>
      </c>
      <c r="B166" s="54" t="s">
        <v>54</v>
      </c>
      <c r="C166" s="106" t="s">
        <v>71</v>
      </c>
      <c r="D166" s="324" t="s">
        <v>72</v>
      </c>
      <c r="E166" s="263"/>
      <c r="F166" s="413">
        <v>36.380360400000001</v>
      </c>
      <c r="G166" s="413">
        <v>45.475450500000001</v>
      </c>
      <c r="H166" s="413">
        <v>52.965524699999996</v>
      </c>
      <c r="I166" s="466" t="s">
        <v>12</v>
      </c>
      <c r="J166" s="466" t="s">
        <v>12</v>
      </c>
      <c r="K166" s="466" t="s">
        <v>12</v>
      </c>
      <c r="L166" s="466" t="s">
        <v>12</v>
      </c>
      <c r="M166" s="413">
        <v>85.600847999999985</v>
      </c>
      <c r="N166" s="466" t="s">
        <v>12</v>
      </c>
      <c r="O166" s="466">
        <v>100.5809964</v>
      </c>
      <c r="P166" s="466">
        <v>111.28110240000001</v>
      </c>
      <c r="Q166" s="466">
        <v>118.77117659999999</v>
      </c>
      <c r="R166" s="466">
        <v>123.051219</v>
      </c>
      <c r="S166" s="466">
        <v>247.70745389999999</v>
      </c>
    </row>
    <row r="167" spans="1:19" ht="43.5" x14ac:dyDescent="0.35">
      <c r="A167" s="54" t="s">
        <v>101</v>
      </c>
      <c r="B167" s="54" t="s">
        <v>54</v>
      </c>
      <c r="C167" s="106" t="s">
        <v>73</v>
      </c>
      <c r="D167" s="324" t="s">
        <v>74</v>
      </c>
      <c r="E167" s="263"/>
      <c r="F167" s="413">
        <v>36.380360400000001</v>
      </c>
      <c r="G167" s="413">
        <v>45.475450500000001</v>
      </c>
      <c r="H167" s="413">
        <v>52.965524699999996</v>
      </c>
      <c r="I167" s="466" t="s">
        <v>12</v>
      </c>
      <c r="J167" s="466" t="s">
        <v>12</v>
      </c>
      <c r="K167" s="466" t="s">
        <v>12</v>
      </c>
      <c r="L167" s="466" t="s">
        <v>12</v>
      </c>
      <c r="M167" s="55" t="s">
        <v>12</v>
      </c>
      <c r="N167" s="466" t="s">
        <v>12</v>
      </c>
      <c r="O167" s="466">
        <v>100.5809964</v>
      </c>
      <c r="P167" s="466">
        <v>111.28110240000001</v>
      </c>
      <c r="Q167" s="466">
        <v>118.77117659999999</v>
      </c>
      <c r="R167" s="466">
        <v>123.051219</v>
      </c>
      <c r="S167" s="466">
        <v>247.70745389999999</v>
      </c>
    </row>
    <row r="168" spans="1:19" ht="72.5" x14ac:dyDescent="0.35">
      <c r="A168" s="54" t="s">
        <v>101</v>
      </c>
      <c r="B168" s="54" t="s">
        <v>54</v>
      </c>
      <c r="C168" s="106" t="s">
        <v>842</v>
      </c>
      <c r="D168" s="324" t="s">
        <v>74</v>
      </c>
      <c r="E168" s="263"/>
      <c r="F168" s="413">
        <v>8.0844444444444452</v>
      </c>
      <c r="G168" s="413">
        <v>10.106666666666666</v>
      </c>
      <c r="H168" s="413">
        <v>11.771111111111111</v>
      </c>
      <c r="I168" s="466" t="s">
        <v>12</v>
      </c>
      <c r="J168" s="466" t="s">
        <v>12</v>
      </c>
      <c r="K168" s="466" t="s">
        <v>12</v>
      </c>
      <c r="L168" s="466" t="s">
        <v>12</v>
      </c>
      <c r="M168" s="55" t="s">
        <v>12</v>
      </c>
      <c r="N168" s="466" t="s">
        <v>12</v>
      </c>
      <c r="O168" s="466">
        <v>22.351332533333334</v>
      </c>
      <c r="P168" s="466">
        <v>24.729133866666665</v>
      </c>
      <c r="Q168" s="466">
        <v>26.393594800000002</v>
      </c>
      <c r="R168" s="466">
        <v>27.344715333333333</v>
      </c>
      <c r="S168" s="466">
        <v>55.046100866666663</v>
      </c>
    </row>
    <row r="169" spans="1:19" ht="29" x14ac:dyDescent="0.35">
      <c r="A169" s="54" t="s">
        <v>103</v>
      </c>
      <c r="B169" s="54" t="s">
        <v>765</v>
      </c>
      <c r="C169" s="106" t="s">
        <v>767</v>
      </c>
      <c r="D169" s="324" t="s">
        <v>768</v>
      </c>
      <c r="E169" s="263"/>
      <c r="F169" s="413">
        <v>38.916855599999998</v>
      </c>
      <c r="G169" s="413">
        <v>48.646069499999996</v>
      </c>
      <c r="H169" s="413">
        <v>56.658363299999998</v>
      </c>
      <c r="I169" s="466" t="s">
        <v>12</v>
      </c>
      <c r="J169" s="466">
        <v>57.230669999999996</v>
      </c>
      <c r="K169" s="466">
        <v>60.092203499999997</v>
      </c>
      <c r="L169" s="466">
        <v>69.249110699999989</v>
      </c>
      <c r="M169" s="414">
        <v>91.569071999999991</v>
      </c>
      <c r="N169" s="466">
        <v>106.4490462</v>
      </c>
      <c r="O169" s="466">
        <v>107.5936596</v>
      </c>
      <c r="P169" s="466">
        <v>119.0397936</v>
      </c>
      <c r="Q169" s="466" t="s">
        <v>12</v>
      </c>
      <c r="R169" s="466">
        <v>131.63054099999999</v>
      </c>
      <c r="S169" s="466">
        <v>264.97800209999997</v>
      </c>
    </row>
    <row r="170" spans="1:19" ht="15.5" x14ac:dyDescent="0.35">
      <c r="A170" s="54" t="s">
        <v>103</v>
      </c>
      <c r="B170" s="54" t="s">
        <v>765</v>
      </c>
      <c r="C170" s="326" t="s">
        <v>769</v>
      </c>
      <c r="D170" s="324" t="s">
        <v>770</v>
      </c>
      <c r="E170" s="263"/>
      <c r="F170" s="413">
        <v>38.916855599999998</v>
      </c>
      <c r="G170" s="413">
        <v>48.646069499999996</v>
      </c>
      <c r="H170" s="413">
        <v>56.658363299999998</v>
      </c>
      <c r="I170" s="466" t="s">
        <v>12</v>
      </c>
      <c r="J170" s="466">
        <v>57.230669999999996</v>
      </c>
      <c r="K170" s="466">
        <v>60.092203499999997</v>
      </c>
      <c r="L170" s="466">
        <v>69.249110699999989</v>
      </c>
      <c r="M170" s="414">
        <v>91.569071999999991</v>
      </c>
      <c r="N170" s="466">
        <v>106.4490462</v>
      </c>
      <c r="O170" s="466">
        <v>107.5936596</v>
      </c>
      <c r="P170" s="466">
        <v>119.0397936</v>
      </c>
      <c r="Q170" s="466" t="s">
        <v>12</v>
      </c>
      <c r="R170" s="466">
        <v>131.63054099999999</v>
      </c>
      <c r="S170" s="466">
        <v>264.97800209999997</v>
      </c>
    </row>
    <row r="171" spans="1:19" ht="58" x14ac:dyDescent="0.35">
      <c r="A171" s="54" t="s">
        <v>103</v>
      </c>
      <c r="B171" s="54" t="s">
        <v>54</v>
      </c>
      <c r="C171" s="106" t="s">
        <v>71</v>
      </c>
      <c r="D171" s="324" t="s">
        <v>72</v>
      </c>
      <c r="E171" s="263"/>
      <c r="F171" s="413">
        <v>38.916855599999998</v>
      </c>
      <c r="G171" s="413">
        <v>48.646069499999996</v>
      </c>
      <c r="H171" s="413">
        <v>56.658363299999998</v>
      </c>
      <c r="I171" s="466" t="s">
        <v>12</v>
      </c>
      <c r="J171" s="466" t="s">
        <v>12</v>
      </c>
      <c r="K171" s="466" t="s">
        <v>12</v>
      </c>
      <c r="L171" s="466" t="s">
        <v>12</v>
      </c>
      <c r="M171" s="413">
        <v>91.569071999999991</v>
      </c>
      <c r="N171" s="466" t="s">
        <v>12</v>
      </c>
      <c r="O171" s="466">
        <v>107.5936596</v>
      </c>
      <c r="P171" s="466">
        <v>119.0397936</v>
      </c>
      <c r="Q171" s="466">
        <v>127.05208739999998</v>
      </c>
      <c r="R171" s="466">
        <v>131.63054099999999</v>
      </c>
      <c r="S171" s="466">
        <v>264.97800209999997</v>
      </c>
    </row>
    <row r="172" spans="1:19" ht="43.5" x14ac:dyDescent="0.35">
      <c r="A172" s="54" t="s">
        <v>103</v>
      </c>
      <c r="B172" s="54" t="s">
        <v>54</v>
      </c>
      <c r="C172" s="106" t="s">
        <v>73</v>
      </c>
      <c r="D172" s="324" t="s">
        <v>74</v>
      </c>
      <c r="E172" s="263"/>
      <c r="F172" s="413">
        <v>38.916855599999998</v>
      </c>
      <c r="G172" s="413">
        <v>48.646069499999996</v>
      </c>
      <c r="H172" s="413">
        <v>56.658363299999998</v>
      </c>
      <c r="I172" s="466" t="s">
        <v>12</v>
      </c>
      <c r="J172" s="466" t="s">
        <v>12</v>
      </c>
      <c r="K172" s="466" t="s">
        <v>12</v>
      </c>
      <c r="L172" s="466" t="s">
        <v>12</v>
      </c>
      <c r="M172" s="55" t="s">
        <v>12</v>
      </c>
      <c r="N172" s="466" t="s">
        <v>12</v>
      </c>
      <c r="O172" s="466">
        <v>107.5936596</v>
      </c>
      <c r="P172" s="466">
        <v>119.0397936</v>
      </c>
      <c r="Q172" s="466">
        <v>127.05208739999998</v>
      </c>
      <c r="R172" s="466">
        <v>131.63054099999999</v>
      </c>
      <c r="S172" s="466">
        <v>264.97800209999997</v>
      </c>
    </row>
    <row r="173" spans="1:19" ht="72.5" x14ac:dyDescent="0.35">
      <c r="A173" s="64" t="s">
        <v>103</v>
      </c>
      <c r="B173" s="54" t="s">
        <v>54</v>
      </c>
      <c r="C173" s="106" t="s">
        <v>842</v>
      </c>
      <c r="D173" s="324" t="s">
        <v>74</v>
      </c>
      <c r="E173" s="263"/>
      <c r="F173" s="413">
        <v>8.6488888888888891</v>
      </c>
      <c r="G173" s="413">
        <v>10.81111111111111</v>
      </c>
      <c r="H173" s="413">
        <v>12.591111111111111</v>
      </c>
      <c r="I173" s="466" t="s">
        <v>12</v>
      </c>
      <c r="J173" s="466" t="s">
        <v>12</v>
      </c>
      <c r="K173" s="466" t="s">
        <v>12</v>
      </c>
      <c r="L173" s="466" t="s">
        <v>12</v>
      </c>
      <c r="M173" s="55" t="s">
        <v>12</v>
      </c>
      <c r="N173" s="466" t="s">
        <v>12</v>
      </c>
      <c r="O173" s="466">
        <v>23.909702133333333</v>
      </c>
      <c r="P173" s="466">
        <v>26.453287466666666</v>
      </c>
      <c r="Q173" s="466">
        <v>28.233797200000001</v>
      </c>
      <c r="R173" s="466">
        <v>29.251231333333333</v>
      </c>
      <c r="S173" s="466">
        <v>58.88400046666667</v>
      </c>
    </row>
    <row r="174" spans="1:19" ht="130.5" x14ac:dyDescent="0.35">
      <c r="A174" s="59" t="s">
        <v>9</v>
      </c>
      <c r="B174" s="54" t="s">
        <v>20</v>
      </c>
      <c r="C174" s="106" t="s">
        <v>21</v>
      </c>
      <c r="D174" s="54">
        <v>90889</v>
      </c>
      <c r="E174" s="263"/>
      <c r="F174" s="78" t="s">
        <v>12</v>
      </c>
      <c r="G174" s="415">
        <v>45.475450500000001</v>
      </c>
      <c r="H174" s="415">
        <v>52.965524699999996</v>
      </c>
      <c r="I174" s="61" t="s">
        <v>12</v>
      </c>
      <c r="J174" s="61" t="s">
        <v>12</v>
      </c>
      <c r="K174" s="61" t="s">
        <v>12</v>
      </c>
      <c r="L174" s="66">
        <v>64.735641299999997</v>
      </c>
      <c r="M174" s="415">
        <v>85.600847999999985</v>
      </c>
      <c r="N174" s="66">
        <v>99.510985799999986</v>
      </c>
      <c r="O174" s="61">
        <v>100.5809964</v>
      </c>
      <c r="P174" s="66">
        <v>111.28110240000001</v>
      </c>
      <c r="Q174" s="61" t="s">
        <v>12</v>
      </c>
      <c r="R174" s="66">
        <v>123.051219</v>
      </c>
      <c r="S174" s="62">
        <v>247.70745389999999</v>
      </c>
    </row>
    <row r="175" spans="1:19" ht="58" x14ac:dyDescent="0.35">
      <c r="A175" s="59" t="s">
        <v>9</v>
      </c>
      <c r="B175" s="54" t="s">
        <v>20</v>
      </c>
      <c r="C175" s="106" t="s">
        <v>24</v>
      </c>
      <c r="D175" s="54">
        <v>96160</v>
      </c>
      <c r="E175" s="263"/>
      <c r="F175" s="418">
        <v>36.380360400000001</v>
      </c>
      <c r="G175" s="415">
        <v>45.475450500000001</v>
      </c>
      <c r="H175" s="415">
        <v>52.965524699999996</v>
      </c>
      <c r="I175" s="61" t="s">
        <v>12</v>
      </c>
      <c r="J175" s="61" t="s">
        <v>12</v>
      </c>
      <c r="K175" s="61" t="s">
        <v>12</v>
      </c>
      <c r="L175" s="66">
        <v>64.735641299999997</v>
      </c>
      <c r="M175" s="415">
        <v>85.600847999999985</v>
      </c>
      <c r="N175" s="66">
        <v>99.510985799999986</v>
      </c>
      <c r="O175" s="61">
        <v>100.5809964</v>
      </c>
      <c r="P175" s="66">
        <v>111.28110240000001</v>
      </c>
      <c r="Q175" s="61" t="s">
        <v>12</v>
      </c>
      <c r="R175" s="66">
        <v>123.051219</v>
      </c>
      <c r="S175" s="62">
        <v>247.70745389999999</v>
      </c>
    </row>
    <row r="176" spans="1:19" ht="145" x14ac:dyDescent="0.35">
      <c r="A176" s="59" t="s">
        <v>9</v>
      </c>
      <c r="B176" s="54" t="s">
        <v>20</v>
      </c>
      <c r="C176" s="106" t="s">
        <v>46</v>
      </c>
      <c r="D176" s="54">
        <v>99367</v>
      </c>
      <c r="E176" s="263">
        <v>2</v>
      </c>
      <c r="F176" s="76" t="s">
        <v>12</v>
      </c>
      <c r="G176" s="55" t="s">
        <v>12</v>
      </c>
      <c r="H176" s="55" t="s">
        <v>12</v>
      </c>
      <c r="I176" s="61" t="s">
        <v>12</v>
      </c>
      <c r="J176" s="61" t="s">
        <v>12</v>
      </c>
      <c r="K176" s="61" t="s">
        <v>12</v>
      </c>
      <c r="L176" s="61" t="s">
        <v>12</v>
      </c>
      <c r="M176" s="55" t="s">
        <v>12</v>
      </c>
      <c r="N176" s="61" t="s">
        <v>12</v>
      </c>
      <c r="O176" s="61" t="s">
        <v>12</v>
      </c>
      <c r="P176" s="61" t="s">
        <v>12</v>
      </c>
      <c r="Q176" s="61" t="s">
        <v>12</v>
      </c>
      <c r="R176" s="61" t="s">
        <v>12</v>
      </c>
      <c r="S176" s="62">
        <v>495.41490779999998</v>
      </c>
    </row>
    <row r="177" spans="1:19" ht="145" x14ac:dyDescent="0.35">
      <c r="A177" s="59" t="s">
        <v>9</v>
      </c>
      <c r="B177" s="54" t="s">
        <v>20</v>
      </c>
      <c r="C177" s="106" t="s">
        <v>47</v>
      </c>
      <c r="D177" s="54">
        <v>99368</v>
      </c>
      <c r="E177" s="263">
        <v>2</v>
      </c>
      <c r="F177" s="418">
        <v>72.760000000000005</v>
      </c>
      <c r="G177" s="77" t="s">
        <v>12</v>
      </c>
      <c r="H177" s="77" t="s">
        <v>12</v>
      </c>
      <c r="I177" s="61" t="s">
        <v>12</v>
      </c>
      <c r="J177" s="61" t="s">
        <v>12</v>
      </c>
      <c r="K177" s="61" t="s">
        <v>12</v>
      </c>
      <c r="L177" s="66">
        <v>129.47128259999999</v>
      </c>
      <c r="M177" s="55" t="s">
        <v>12</v>
      </c>
      <c r="N177" s="66">
        <v>199.0219716</v>
      </c>
      <c r="O177" s="61">
        <v>201.16199280000001</v>
      </c>
      <c r="P177" s="66">
        <v>222.56220479999999</v>
      </c>
      <c r="Q177" s="61">
        <v>237.54235320000001</v>
      </c>
      <c r="R177" s="66">
        <v>246.10243800000001</v>
      </c>
      <c r="S177" s="62" t="s">
        <v>12</v>
      </c>
    </row>
    <row r="178" spans="1:19" ht="101.5" x14ac:dyDescent="0.35">
      <c r="A178" s="59" t="s">
        <v>9</v>
      </c>
      <c r="B178" s="54" t="s">
        <v>20</v>
      </c>
      <c r="C178" s="106" t="s">
        <v>53</v>
      </c>
      <c r="D178" s="54">
        <v>99451</v>
      </c>
      <c r="E178" s="263"/>
      <c r="F178" s="78" t="s">
        <v>12</v>
      </c>
      <c r="G178" s="77" t="s">
        <v>12</v>
      </c>
      <c r="H178" s="77" t="s">
        <v>12</v>
      </c>
      <c r="I178" s="61" t="s">
        <v>12</v>
      </c>
      <c r="J178" s="61" t="s">
        <v>12</v>
      </c>
      <c r="K178" s="61" t="s">
        <v>12</v>
      </c>
      <c r="L178" s="66" t="s">
        <v>12</v>
      </c>
      <c r="M178" s="55" t="s">
        <v>12</v>
      </c>
      <c r="N178" s="66" t="s">
        <v>12</v>
      </c>
      <c r="O178" s="61" t="s">
        <v>12</v>
      </c>
      <c r="P178" s="66" t="s">
        <v>12</v>
      </c>
      <c r="Q178" s="61" t="s">
        <v>12</v>
      </c>
      <c r="R178" s="66" t="s">
        <v>12</v>
      </c>
      <c r="S178" s="62">
        <v>247.70745389999999</v>
      </c>
    </row>
    <row r="179" spans="1:19" ht="29" x14ac:dyDescent="0.35">
      <c r="A179" s="59" t="s">
        <v>9</v>
      </c>
      <c r="B179" s="54" t="s">
        <v>20</v>
      </c>
      <c r="C179" s="106" t="s">
        <v>83</v>
      </c>
      <c r="D179" s="54" t="s">
        <v>84</v>
      </c>
      <c r="E179" s="263"/>
      <c r="F179" s="78" t="s">
        <v>12</v>
      </c>
      <c r="G179" s="415">
        <v>45.475450500000001</v>
      </c>
      <c r="H179" s="415">
        <v>52.965524699999996</v>
      </c>
      <c r="I179" s="61" t="s">
        <v>12</v>
      </c>
      <c r="J179" s="61">
        <v>53.500529999999998</v>
      </c>
      <c r="K179" s="61">
        <v>56.175556499999999</v>
      </c>
      <c r="L179" s="66">
        <v>64.735641299999997</v>
      </c>
      <c r="M179" s="55" t="s">
        <v>12</v>
      </c>
      <c r="N179" s="66">
        <v>99.510985799999986</v>
      </c>
      <c r="O179" s="61">
        <v>100.5809964</v>
      </c>
      <c r="P179" s="66">
        <v>111.28110240000001</v>
      </c>
      <c r="Q179" s="61">
        <v>118.77117659999999</v>
      </c>
      <c r="R179" s="66">
        <v>123.051219</v>
      </c>
      <c r="S179" s="62">
        <v>247.70745389999999</v>
      </c>
    </row>
    <row r="180" spans="1:19" ht="130.5" x14ac:dyDescent="0.35">
      <c r="A180" s="59" t="s">
        <v>101</v>
      </c>
      <c r="B180" s="54" t="s">
        <v>20</v>
      </c>
      <c r="C180" s="106" t="s">
        <v>21</v>
      </c>
      <c r="D180" s="54">
        <v>90889</v>
      </c>
      <c r="E180" s="263"/>
      <c r="F180" s="78" t="s">
        <v>12</v>
      </c>
      <c r="G180" s="415">
        <v>45.475450500000001</v>
      </c>
      <c r="H180" s="415">
        <v>52.965524699999996</v>
      </c>
      <c r="I180" s="61" t="s">
        <v>12</v>
      </c>
      <c r="J180" s="61" t="s">
        <v>12</v>
      </c>
      <c r="K180" s="61" t="s">
        <v>12</v>
      </c>
      <c r="L180" s="66">
        <v>64.735641299999997</v>
      </c>
      <c r="M180" s="415">
        <v>85.600847999999985</v>
      </c>
      <c r="N180" s="66">
        <v>99.510985799999986</v>
      </c>
      <c r="O180" s="61">
        <v>100.5809964</v>
      </c>
      <c r="P180" s="66">
        <v>111.28110240000001</v>
      </c>
      <c r="Q180" s="61" t="s">
        <v>12</v>
      </c>
      <c r="R180" s="66">
        <v>123.051219</v>
      </c>
      <c r="S180" s="62">
        <v>247.70745389999999</v>
      </c>
    </row>
    <row r="181" spans="1:19" ht="58" x14ac:dyDescent="0.35">
      <c r="A181" s="59" t="s">
        <v>101</v>
      </c>
      <c r="B181" s="54" t="s">
        <v>20</v>
      </c>
      <c r="C181" s="106" t="s">
        <v>24</v>
      </c>
      <c r="D181" s="54">
        <v>96160</v>
      </c>
      <c r="E181" s="263"/>
      <c r="F181" s="418">
        <v>36.380360400000001</v>
      </c>
      <c r="G181" s="415">
        <v>45.475450500000001</v>
      </c>
      <c r="H181" s="415">
        <v>52.965524699999996</v>
      </c>
      <c r="I181" s="61" t="s">
        <v>12</v>
      </c>
      <c r="J181" s="61" t="s">
        <v>12</v>
      </c>
      <c r="K181" s="61" t="s">
        <v>12</v>
      </c>
      <c r="L181" s="66">
        <v>64.735641299999997</v>
      </c>
      <c r="M181" s="415">
        <v>85.600847999999985</v>
      </c>
      <c r="N181" s="66">
        <v>99.510985799999986</v>
      </c>
      <c r="O181" s="61">
        <v>100.5809964</v>
      </c>
      <c r="P181" s="66">
        <v>111.28110240000001</v>
      </c>
      <c r="Q181" s="61" t="s">
        <v>12</v>
      </c>
      <c r="R181" s="66">
        <v>123.051219</v>
      </c>
      <c r="S181" s="62">
        <v>247.70745389999999</v>
      </c>
    </row>
    <row r="182" spans="1:19" ht="145" x14ac:dyDescent="0.35">
      <c r="A182" s="59" t="s">
        <v>101</v>
      </c>
      <c r="B182" s="54" t="s">
        <v>20</v>
      </c>
      <c r="C182" s="106" t="s">
        <v>46</v>
      </c>
      <c r="D182" s="54">
        <v>99367</v>
      </c>
      <c r="E182" s="263">
        <v>2</v>
      </c>
      <c r="F182" s="76" t="s">
        <v>12</v>
      </c>
      <c r="G182" s="55" t="s">
        <v>12</v>
      </c>
      <c r="H182" s="55" t="s">
        <v>12</v>
      </c>
      <c r="I182" s="61" t="s">
        <v>12</v>
      </c>
      <c r="J182" s="61" t="s">
        <v>12</v>
      </c>
      <c r="K182" s="61" t="s">
        <v>12</v>
      </c>
      <c r="L182" s="61" t="s">
        <v>12</v>
      </c>
      <c r="M182" s="55" t="s">
        <v>12</v>
      </c>
      <c r="N182" s="61" t="s">
        <v>12</v>
      </c>
      <c r="O182" s="61" t="s">
        <v>12</v>
      </c>
      <c r="P182" s="61" t="s">
        <v>12</v>
      </c>
      <c r="Q182" s="61" t="s">
        <v>12</v>
      </c>
      <c r="R182" s="61" t="s">
        <v>12</v>
      </c>
      <c r="S182" s="62">
        <v>495.41490779999998</v>
      </c>
    </row>
    <row r="183" spans="1:19" ht="145" x14ac:dyDescent="0.35">
      <c r="A183" s="59" t="s">
        <v>101</v>
      </c>
      <c r="B183" s="54" t="s">
        <v>20</v>
      </c>
      <c r="C183" s="106" t="s">
        <v>47</v>
      </c>
      <c r="D183" s="54">
        <v>99368</v>
      </c>
      <c r="E183" s="263">
        <v>2</v>
      </c>
      <c r="F183" s="418">
        <v>72.760000000000005</v>
      </c>
      <c r="G183" s="77" t="s">
        <v>12</v>
      </c>
      <c r="H183" s="77" t="s">
        <v>12</v>
      </c>
      <c r="I183" s="61" t="s">
        <v>12</v>
      </c>
      <c r="J183" s="61" t="s">
        <v>12</v>
      </c>
      <c r="K183" s="61" t="s">
        <v>12</v>
      </c>
      <c r="L183" s="66">
        <v>129.47128259999999</v>
      </c>
      <c r="M183" s="55" t="s">
        <v>12</v>
      </c>
      <c r="N183" s="66">
        <v>199.0219716</v>
      </c>
      <c r="O183" s="61">
        <v>201.16199280000001</v>
      </c>
      <c r="P183" s="66">
        <v>222.56220479999999</v>
      </c>
      <c r="Q183" s="61">
        <v>237.54235320000001</v>
      </c>
      <c r="R183" s="66">
        <v>246.10243800000001</v>
      </c>
      <c r="S183" s="62" t="s">
        <v>12</v>
      </c>
    </row>
    <row r="184" spans="1:19" ht="101.5" x14ac:dyDescent="0.35">
      <c r="A184" s="59" t="s">
        <v>101</v>
      </c>
      <c r="B184" s="54" t="s">
        <v>20</v>
      </c>
      <c r="C184" s="106" t="s">
        <v>53</v>
      </c>
      <c r="D184" s="54">
        <v>99451</v>
      </c>
      <c r="E184" s="263"/>
      <c r="F184" s="78" t="s">
        <v>12</v>
      </c>
      <c r="G184" s="77" t="s">
        <v>12</v>
      </c>
      <c r="H184" s="77" t="s">
        <v>12</v>
      </c>
      <c r="I184" s="61" t="s">
        <v>12</v>
      </c>
      <c r="J184" s="61" t="s">
        <v>12</v>
      </c>
      <c r="K184" s="61" t="s">
        <v>12</v>
      </c>
      <c r="L184" s="66" t="s">
        <v>12</v>
      </c>
      <c r="M184" s="55" t="s">
        <v>12</v>
      </c>
      <c r="N184" s="66" t="s">
        <v>12</v>
      </c>
      <c r="O184" s="61" t="s">
        <v>12</v>
      </c>
      <c r="P184" s="66" t="s">
        <v>12</v>
      </c>
      <c r="Q184" s="61" t="s">
        <v>12</v>
      </c>
      <c r="R184" s="66" t="s">
        <v>12</v>
      </c>
      <c r="S184" s="62">
        <v>247.70745389999999</v>
      </c>
    </row>
    <row r="185" spans="1:19" ht="29" x14ac:dyDescent="0.35">
      <c r="A185" s="59" t="s">
        <v>101</v>
      </c>
      <c r="B185" s="54" t="s">
        <v>20</v>
      </c>
      <c r="C185" s="106" t="s">
        <v>83</v>
      </c>
      <c r="D185" s="54" t="s">
        <v>84</v>
      </c>
      <c r="E185" s="263"/>
      <c r="F185" s="78" t="s">
        <v>12</v>
      </c>
      <c r="G185" s="415">
        <v>45.475450500000001</v>
      </c>
      <c r="H185" s="415">
        <v>52.965524699999996</v>
      </c>
      <c r="I185" s="61" t="s">
        <v>12</v>
      </c>
      <c r="J185" s="61">
        <v>53.500529999999998</v>
      </c>
      <c r="K185" s="61">
        <v>56.175556499999999</v>
      </c>
      <c r="L185" s="66">
        <v>64.735641299999997</v>
      </c>
      <c r="M185" s="55" t="s">
        <v>12</v>
      </c>
      <c r="N185" s="66">
        <v>99.510985799999986</v>
      </c>
      <c r="O185" s="61">
        <v>100.5809964</v>
      </c>
      <c r="P185" s="66">
        <v>111.28110240000001</v>
      </c>
      <c r="Q185" s="61">
        <v>118.77117659999999</v>
      </c>
      <c r="R185" s="66">
        <v>123.051219</v>
      </c>
      <c r="S185" s="62">
        <v>247.70745389999999</v>
      </c>
    </row>
    <row r="186" spans="1:19" ht="130.5" x14ac:dyDescent="0.35">
      <c r="A186" s="59" t="s">
        <v>103</v>
      </c>
      <c r="B186" s="54" t="s">
        <v>20</v>
      </c>
      <c r="C186" s="106" t="s">
        <v>21</v>
      </c>
      <c r="D186" s="54">
        <v>90889</v>
      </c>
      <c r="E186" s="263"/>
      <c r="F186" s="78" t="s">
        <v>12</v>
      </c>
      <c r="G186" s="415">
        <v>48.646069499999996</v>
      </c>
      <c r="H186" s="415">
        <v>56.658363299999998</v>
      </c>
      <c r="I186" s="61" t="s">
        <v>12</v>
      </c>
      <c r="J186" s="61" t="s">
        <v>12</v>
      </c>
      <c r="K186" s="61" t="s">
        <v>12</v>
      </c>
      <c r="L186" s="66">
        <v>69.25</v>
      </c>
      <c r="M186" s="415">
        <v>91.569071999999991</v>
      </c>
      <c r="N186" s="66">
        <v>106.45</v>
      </c>
      <c r="O186" s="61">
        <v>107.5936596</v>
      </c>
      <c r="P186" s="66">
        <v>119.04</v>
      </c>
      <c r="Q186" s="61" t="s">
        <v>12</v>
      </c>
      <c r="R186" s="66">
        <v>131.63</v>
      </c>
      <c r="S186" s="62">
        <v>264.98</v>
      </c>
    </row>
    <row r="187" spans="1:19" ht="58" x14ac:dyDescent="0.35">
      <c r="A187" s="59" t="s">
        <v>103</v>
      </c>
      <c r="B187" s="54" t="s">
        <v>20</v>
      </c>
      <c r="C187" s="106" t="s">
        <v>24</v>
      </c>
      <c r="D187" s="54">
        <v>96160</v>
      </c>
      <c r="E187" s="263"/>
      <c r="F187" s="418">
        <v>38.916855599999998</v>
      </c>
      <c r="G187" s="415">
        <v>48.646069499999996</v>
      </c>
      <c r="H187" s="415">
        <v>56.658363299999998</v>
      </c>
      <c r="I187" s="61" t="s">
        <v>12</v>
      </c>
      <c r="J187" s="61" t="s">
        <v>12</v>
      </c>
      <c r="K187" s="61" t="s">
        <v>12</v>
      </c>
      <c r="L187" s="66">
        <v>69.25</v>
      </c>
      <c r="M187" s="415">
        <v>91.569071999999991</v>
      </c>
      <c r="N187" s="66">
        <v>106.45</v>
      </c>
      <c r="O187" s="61">
        <v>107.59</v>
      </c>
      <c r="P187" s="66">
        <v>119.04</v>
      </c>
      <c r="Q187" s="61" t="s">
        <v>12</v>
      </c>
      <c r="R187" s="66">
        <v>131.63</v>
      </c>
      <c r="S187" s="62">
        <v>264.98</v>
      </c>
    </row>
    <row r="188" spans="1:19" ht="145" x14ac:dyDescent="0.35">
      <c r="A188" s="59" t="s">
        <v>103</v>
      </c>
      <c r="B188" s="54" t="s">
        <v>20</v>
      </c>
      <c r="C188" s="106" t="s">
        <v>46</v>
      </c>
      <c r="D188" s="54">
        <v>99367</v>
      </c>
      <c r="E188" s="263">
        <v>2</v>
      </c>
      <c r="F188" s="76" t="s">
        <v>12</v>
      </c>
      <c r="G188" s="55" t="s">
        <v>12</v>
      </c>
      <c r="H188" s="55" t="s">
        <v>12</v>
      </c>
      <c r="I188" s="61" t="s">
        <v>12</v>
      </c>
      <c r="J188" s="61" t="s">
        <v>12</v>
      </c>
      <c r="K188" s="61" t="s">
        <v>12</v>
      </c>
      <c r="L188" s="61" t="s">
        <v>12</v>
      </c>
      <c r="M188" s="55" t="s">
        <v>12</v>
      </c>
      <c r="N188" s="61" t="s">
        <v>12</v>
      </c>
      <c r="O188" s="61" t="s">
        <v>12</v>
      </c>
      <c r="P188" s="61" t="s">
        <v>12</v>
      </c>
      <c r="Q188" s="61" t="s">
        <v>12</v>
      </c>
      <c r="R188" s="61" t="s">
        <v>12</v>
      </c>
      <c r="S188" s="62">
        <v>529.96</v>
      </c>
    </row>
    <row r="189" spans="1:19" ht="145" x14ac:dyDescent="0.35">
      <c r="A189" s="59" t="s">
        <v>103</v>
      </c>
      <c r="B189" s="54" t="s">
        <v>20</v>
      </c>
      <c r="C189" s="106" t="s">
        <v>47</v>
      </c>
      <c r="D189" s="54">
        <v>99368</v>
      </c>
      <c r="E189" s="263">
        <v>2</v>
      </c>
      <c r="F189" s="418">
        <v>77.84</v>
      </c>
      <c r="G189" s="77" t="s">
        <v>12</v>
      </c>
      <c r="H189" s="77" t="s">
        <v>12</v>
      </c>
      <c r="I189" s="61" t="s">
        <v>12</v>
      </c>
      <c r="J189" s="61" t="s">
        <v>12</v>
      </c>
      <c r="K189" s="61" t="s">
        <v>12</v>
      </c>
      <c r="L189" s="66">
        <v>138.5</v>
      </c>
      <c r="M189" s="55" t="s">
        <v>12</v>
      </c>
      <c r="N189" s="66">
        <v>212.9</v>
      </c>
      <c r="O189" s="61">
        <v>215.19</v>
      </c>
      <c r="P189" s="66">
        <v>238.08</v>
      </c>
      <c r="Q189" s="61">
        <v>254.1</v>
      </c>
      <c r="R189" s="66">
        <v>263.26</v>
      </c>
      <c r="S189" s="62" t="s">
        <v>12</v>
      </c>
    </row>
    <row r="190" spans="1:19" ht="101.5" x14ac:dyDescent="0.35">
      <c r="A190" s="59" t="s">
        <v>103</v>
      </c>
      <c r="B190" s="54" t="s">
        <v>20</v>
      </c>
      <c r="C190" s="106" t="s">
        <v>53</v>
      </c>
      <c r="D190" s="54">
        <v>99451</v>
      </c>
      <c r="E190" s="263"/>
      <c r="F190" s="78" t="s">
        <v>12</v>
      </c>
      <c r="G190" s="77" t="s">
        <v>12</v>
      </c>
      <c r="H190" s="77" t="s">
        <v>12</v>
      </c>
      <c r="I190" s="61" t="s">
        <v>12</v>
      </c>
      <c r="J190" s="61" t="s">
        <v>12</v>
      </c>
      <c r="K190" s="61" t="s">
        <v>12</v>
      </c>
      <c r="L190" s="66" t="s">
        <v>12</v>
      </c>
      <c r="M190" s="55" t="s">
        <v>12</v>
      </c>
      <c r="N190" s="66" t="s">
        <v>12</v>
      </c>
      <c r="O190" s="61" t="s">
        <v>12</v>
      </c>
      <c r="P190" s="66" t="s">
        <v>12</v>
      </c>
      <c r="Q190" s="61" t="s">
        <v>12</v>
      </c>
      <c r="R190" s="66" t="s">
        <v>12</v>
      </c>
      <c r="S190" s="62">
        <v>264.98</v>
      </c>
    </row>
    <row r="191" spans="1:19" ht="29" x14ac:dyDescent="0.35">
      <c r="A191" s="59" t="s">
        <v>103</v>
      </c>
      <c r="B191" s="54" t="s">
        <v>20</v>
      </c>
      <c r="C191" s="106" t="s">
        <v>83</v>
      </c>
      <c r="D191" s="54" t="s">
        <v>84</v>
      </c>
      <c r="E191" s="263"/>
      <c r="F191" s="76" t="s">
        <v>12</v>
      </c>
      <c r="G191" s="414">
        <v>48.646069499999996</v>
      </c>
      <c r="H191" s="414">
        <v>56.658363299999998</v>
      </c>
      <c r="I191" s="61" t="s">
        <v>12</v>
      </c>
      <c r="J191" s="61">
        <v>57.230669999999996</v>
      </c>
      <c r="K191" s="61">
        <v>60.092203499999997</v>
      </c>
      <c r="L191" s="61">
        <v>69.249110699999989</v>
      </c>
      <c r="M191" s="55" t="s">
        <v>12</v>
      </c>
      <c r="N191" s="61">
        <v>106.4490462</v>
      </c>
      <c r="O191" s="61">
        <v>107.5936596</v>
      </c>
      <c r="P191" s="61">
        <v>119.0397936</v>
      </c>
      <c r="Q191" s="61">
        <v>127.05208739999998</v>
      </c>
      <c r="R191" s="61">
        <v>131.63054099999999</v>
      </c>
      <c r="S191" s="62">
        <v>264.97800209999997</v>
      </c>
    </row>
    <row r="192" spans="1:19" ht="43.5" x14ac:dyDescent="0.35">
      <c r="A192" s="59" t="s">
        <v>9</v>
      </c>
      <c r="B192" s="54" t="s">
        <v>20</v>
      </c>
      <c r="C192" s="106" t="s">
        <v>48</v>
      </c>
      <c r="D192" s="54" t="s">
        <v>49</v>
      </c>
      <c r="E192" s="263"/>
      <c r="F192" s="418">
        <v>36.380360400000001</v>
      </c>
      <c r="G192" s="415">
        <v>45.475450500000001</v>
      </c>
      <c r="H192" s="415">
        <v>52.965524699999996</v>
      </c>
      <c r="I192" s="61" t="s">
        <v>12</v>
      </c>
      <c r="J192" s="61">
        <v>53.5</v>
      </c>
      <c r="K192" s="61">
        <v>56.18</v>
      </c>
      <c r="L192" s="66">
        <v>64.735641299999997</v>
      </c>
      <c r="M192" s="415">
        <v>85.600847999999985</v>
      </c>
      <c r="N192" s="66">
        <v>99.510985799999986</v>
      </c>
      <c r="O192" s="61">
        <v>100.5809964</v>
      </c>
      <c r="P192" s="66">
        <v>111.28110240000001</v>
      </c>
      <c r="Q192" s="61">
        <v>118.77117659999999</v>
      </c>
      <c r="R192" s="66">
        <v>123.051219</v>
      </c>
      <c r="S192" s="62">
        <v>247.70745389999999</v>
      </c>
    </row>
    <row r="193" spans="1:19" ht="43.5" x14ac:dyDescent="0.35">
      <c r="A193" s="59" t="s">
        <v>101</v>
      </c>
      <c r="B193" s="54" t="s">
        <v>20</v>
      </c>
      <c r="C193" s="106" t="s">
        <v>48</v>
      </c>
      <c r="D193" s="54" t="s">
        <v>49</v>
      </c>
      <c r="E193" s="263"/>
      <c r="F193" s="418">
        <v>36.380360400000001</v>
      </c>
      <c r="G193" s="415">
        <v>45.475450500000001</v>
      </c>
      <c r="H193" s="415">
        <v>52.965524699999996</v>
      </c>
      <c r="I193" s="61" t="s">
        <v>12</v>
      </c>
      <c r="J193" s="61">
        <v>53.5</v>
      </c>
      <c r="K193" s="61">
        <v>56.18</v>
      </c>
      <c r="L193" s="66">
        <v>64.735641299999997</v>
      </c>
      <c r="M193" s="415">
        <v>85.600847999999985</v>
      </c>
      <c r="N193" s="66">
        <v>99.510985799999986</v>
      </c>
      <c r="O193" s="61">
        <v>100.5809964</v>
      </c>
      <c r="P193" s="66">
        <v>111.28110240000001</v>
      </c>
      <c r="Q193" s="61">
        <v>118.77117659999999</v>
      </c>
      <c r="R193" s="66">
        <v>123.051219</v>
      </c>
      <c r="S193" s="62">
        <v>247.70745389999999</v>
      </c>
    </row>
    <row r="194" spans="1:19" ht="43.5" x14ac:dyDescent="0.35">
      <c r="A194" s="63" t="s">
        <v>103</v>
      </c>
      <c r="B194" s="64" t="s">
        <v>20</v>
      </c>
      <c r="C194" s="325" t="s">
        <v>48</v>
      </c>
      <c r="D194" s="64" t="s">
        <v>49</v>
      </c>
      <c r="E194" s="264"/>
      <c r="F194" s="418">
        <v>38.916855599999998</v>
      </c>
      <c r="G194" s="415">
        <v>48.646069499999996</v>
      </c>
      <c r="H194" s="415">
        <v>56.658363299999998</v>
      </c>
      <c r="I194" s="66" t="s">
        <v>12</v>
      </c>
      <c r="J194" s="66">
        <v>57.230669999999996</v>
      </c>
      <c r="K194" s="66">
        <v>60.092203499999997</v>
      </c>
      <c r="L194" s="66">
        <v>69.249110699999989</v>
      </c>
      <c r="M194" s="415">
        <v>91.569071999999991</v>
      </c>
      <c r="N194" s="66">
        <v>106.4490462</v>
      </c>
      <c r="O194" s="66">
        <v>107.5936596</v>
      </c>
      <c r="P194" s="66">
        <v>119.0397936</v>
      </c>
      <c r="Q194" s="66">
        <v>127.05208739999998</v>
      </c>
      <c r="R194" s="66">
        <v>131.63054099999999</v>
      </c>
      <c r="S194" s="67">
        <v>264.97800209999997</v>
      </c>
    </row>
    <row r="195" spans="1:19" ht="58" x14ac:dyDescent="0.35">
      <c r="A195" s="59" t="s">
        <v>97</v>
      </c>
      <c r="B195" s="54" t="s">
        <v>98</v>
      </c>
      <c r="C195" s="106" t="s">
        <v>99</v>
      </c>
      <c r="D195" s="54" t="s">
        <v>100</v>
      </c>
      <c r="E195" s="263"/>
      <c r="F195" s="78" t="s">
        <v>12</v>
      </c>
      <c r="G195" s="415">
        <v>45.475450500000001</v>
      </c>
      <c r="H195" s="415">
        <v>52.965524699999996</v>
      </c>
      <c r="I195" s="61" t="s">
        <v>12</v>
      </c>
      <c r="J195" s="61">
        <v>53.500529999999998</v>
      </c>
      <c r="K195" s="61">
        <v>56.175556499999999</v>
      </c>
      <c r="L195" s="66">
        <v>64.735641299999997</v>
      </c>
      <c r="M195" s="415">
        <v>85.600847999999985</v>
      </c>
      <c r="N195" s="66">
        <v>99.510985799999986</v>
      </c>
      <c r="O195" s="61">
        <v>100.5809964</v>
      </c>
      <c r="P195" s="66">
        <v>111.28110240000001</v>
      </c>
      <c r="Q195" s="61" t="s">
        <v>12</v>
      </c>
      <c r="R195" s="66">
        <v>123.051219</v>
      </c>
      <c r="S195" s="62">
        <v>247.70745389999999</v>
      </c>
    </row>
    <row r="196" spans="1:19" ht="43.5" x14ac:dyDescent="0.35">
      <c r="A196" s="59" t="s">
        <v>97</v>
      </c>
      <c r="B196" s="54" t="s">
        <v>98</v>
      </c>
      <c r="C196" s="387" t="s">
        <v>843</v>
      </c>
      <c r="D196" s="384" t="s">
        <v>832</v>
      </c>
      <c r="E196" s="263"/>
      <c r="F196" s="412">
        <v>36.380360400000001</v>
      </c>
      <c r="G196" s="414">
        <v>45.475450500000001</v>
      </c>
      <c r="H196" s="414">
        <v>52.965524699999996</v>
      </c>
      <c r="I196" s="61" t="s">
        <v>12</v>
      </c>
      <c r="J196" s="61">
        <v>53.500529999999998</v>
      </c>
      <c r="K196" s="61">
        <v>56.175556499999999</v>
      </c>
      <c r="L196" s="61">
        <v>64.735641299999997</v>
      </c>
      <c r="M196" s="414">
        <v>85.600847999999985</v>
      </c>
      <c r="N196" s="61">
        <v>99.510985799999986</v>
      </c>
      <c r="O196" s="61">
        <v>100.5809964</v>
      </c>
      <c r="P196" s="61">
        <v>111.28110240000001</v>
      </c>
      <c r="Q196" s="61">
        <v>118.77117659999999</v>
      </c>
      <c r="R196" s="61">
        <v>123.051219</v>
      </c>
      <c r="S196" s="62">
        <v>247.70745389999999</v>
      </c>
    </row>
    <row r="197" spans="1:19" ht="72.5" x14ac:dyDescent="0.35">
      <c r="A197" s="59" t="s">
        <v>97</v>
      </c>
      <c r="B197" s="54" t="s">
        <v>98</v>
      </c>
      <c r="C197" s="387" t="s">
        <v>844</v>
      </c>
      <c r="D197" s="384" t="s">
        <v>832</v>
      </c>
      <c r="E197" s="263">
        <v>4.5</v>
      </c>
      <c r="F197" s="412">
        <v>8.0844444444444452</v>
      </c>
      <c r="G197" s="414">
        <v>10.106666666666666</v>
      </c>
      <c r="H197" s="414">
        <v>11.771111111111111</v>
      </c>
      <c r="I197" s="61" t="s">
        <v>12</v>
      </c>
      <c r="J197" s="61">
        <v>11.889006666666667</v>
      </c>
      <c r="K197" s="61">
        <v>12.483457</v>
      </c>
      <c r="L197" s="61">
        <v>14.385698066666667</v>
      </c>
      <c r="M197" s="414">
        <v>19.022222222222222</v>
      </c>
      <c r="N197" s="61">
        <v>22.1135524</v>
      </c>
      <c r="O197" s="61">
        <v>22.351332533333334</v>
      </c>
      <c r="P197" s="61">
        <v>24.729133866666665</v>
      </c>
      <c r="Q197" s="61">
        <v>26.393594800000002</v>
      </c>
      <c r="R197" s="61">
        <v>27.344715333333333</v>
      </c>
      <c r="S197" s="62">
        <v>55.046100866666663</v>
      </c>
    </row>
    <row r="198" spans="1:19" ht="58" x14ac:dyDescent="0.35">
      <c r="A198" s="59" t="s">
        <v>102</v>
      </c>
      <c r="B198" s="54" t="s">
        <v>98</v>
      </c>
      <c r="C198" s="106" t="s">
        <v>99</v>
      </c>
      <c r="D198" s="54" t="s">
        <v>100</v>
      </c>
      <c r="E198" s="263"/>
      <c r="F198" s="78" t="s">
        <v>12</v>
      </c>
      <c r="G198" s="415">
        <v>45.475450500000001</v>
      </c>
      <c r="H198" s="415">
        <v>52.965524699999996</v>
      </c>
      <c r="I198" s="61" t="s">
        <v>12</v>
      </c>
      <c r="J198" s="61">
        <v>53.500529999999998</v>
      </c>
      <c r="K198" s="61">
        <v>56.175556499999999</v>
      </c>
      <c r="L198" s="66">
        <v>64.735641299999997</v>
      </c>
      <c r="M198" s="415">
        <v>85.600847999999985</v>
      </c>
      <c r="N198" s="66">
        <v>99.510985799999986</v>
      </c>
      <c r="O198" s="61">
        <v>100.5809964</v>
      </c>
      <c r="P198" s="66">
        <v>111.28110240000001</v>
      </c>
      <c r="Q198" s="61" t="s">
        <v>12</v>
      </c>
      <c r="R198" s="66">
        <v>123.051219</v>
      </c>
      <c r="S198" s="62">
        <v>247.70745389999999</v>
      </c>
    </row>
    <row r="199" spans="1:19" ht="43.5" x14ac:dyDescent="0.35">
      <c r="A199" s="59" t="s">
        <v>102</v>
      </c>
      <c r="B199" s="54" t="s">
        <v>98</v>
      </c>
      <c r="C199" s="387" t="s">
        <v>831</v>
      </c>
      <c r="D199" s="384" t="s">
        <v>832</v>
      </c>
      <c r="E199" s="263"/>
      <c r="F199" s="412">
        <v>36.380360400000001</v>
      </c>
      <c r="G199" s="414">
        <v>45.475450500000001</v>
      </c>
      <c r="H199" s="414">
        <v>52.965524699999996</v>
      </c>
      <c r="I199" s="61" t="s">
        <v>12</v>
      </c>
      <c r="J199" s="61">
        <v>53.500529999999998</v>
      </c>
      <c r="K199" s="61">
        <v>56.175556499999999</v>
      </c>
      <c r="L199" s="61">
        <v>64.735641299999997</v>
      </c>
      <c r="M199" s="414">
        <v>85.600847999999985</v>
      </c>
      <c r="N199" s="61">
        <v>99.510985799999986</v>
      </c>
      <c r="O199" s="61">
        <v>100.5809964</v>
      </c>
      <c r="P199" s="61">
        <v>111.28110240000001</v>
      </c>
      <c r="Q199" s="61">
        <v>118.77117659999999</v>
      </c>
      <c r="R199" s="61">
        <v>123.051219</v>
      </c>
      <c r="S199" s="62">
        <v>247.70745389999999</v>
      </c>
    </row>
    <row r="200" spans="1:19" ht="72.5" x14ac:dyDescent="0.35">
      <c r="A200" s="59" t="s">
        <v>102</v>
      </c>
      <c r="B200" s="54" t="s">
        <v>98</v>
      </c>
      <c r="C200" s="387" t="s">
        <v>844</v>
      </c>
      <c r="D200" s="384" t="s">
        <v>832</v>
      </c>
      <c r="E200" s="263">
        <v>4.5</v>
      </c>
      <c r="F200" s="412">
        <v>8.0844444444444452</v>
      </c>
      <c r="G200" s="414">
        <v>10.106666666666666</v>
      </c>
      <c r="H200" s="414">
        <v>11.771111111111111</v>
      </c>
      <c r="I200" s="61" t="s">
        <v>12</v>
      </c>
      <c r="J200" s="61">
        <v>11.889006666666667</v>
      </c>
      <c r="K200" s="61">
        <v>12.483457</v>
      </c>
      <c r="L200" s="61">
        <v>14.385698066666667</v>
      </c>
      <c r="M200" s="414">
        <v>19.022222222222222</v>
      </c>
      <c r="N200" s="61">
        <v>22.1135524</v>
      </c>
      <c r="O200" s="61">
        <v>22.351332533333334</v>
      </c>
      <c r="P200" s="61">
        <v>24.729133866666665</v>
      </c>
      <c r="Q200" s="61">
        <v>26.393594800000002</v>
      </c>
      <c r="R200" s="61">
        <v>27.344715333333333</v>
      </c>
      <c r="S200" s="62">
        <v>55.046100866666663</v>
      </c>
    </row>
    <row r="201" spans="1:19" ht="58" x14ac:dyDescent="0.35">
      <c r="A201" s="59" t="s">
        <v>104</v>
      </c>
      <c r="B201" s="54" t="s">
        <v>98</v>
      </c>
      <c r="C201" s="106" t="s">
        <v>99</v>
      </c>
      <c r="D201" s="54" t="s">
        <v>100</v>
      </c>
      <c r="E201" s="263"/>
      <c r="F201" s="76" t="s">
        <v>12</v>
      </c>
      <c r="G201" s="414">
        <v>48.646069499999996</v>
      </c>
      <c r="H201" s="414">
        <v>56.658363299999998</v>
      </c>
      <c r="I201" s="61" t="s">
        <v>12</v>
      </c>
      <c r="J201" s="61">
        <v>57.230669999999996</v>
      </c>
      <c r="K201" s="61">
        <v>60.092203499999997</v>
      </c>
      <c r="L201" s="61">
        <v>69.249110699999989</v>
      </c>
      <c r="M201" s="414">
        <v>91.569071999999991</v>
      </c>
      <c r="N201" s="61">
        <v>106.4490462</v>
      </c>
      <c r="O201" s="61">
        <v>107.5936596</v>
      </c>
      <c r="P201" s="61">
        <v>119.0397936</v>
      </c>
      <c r="Q201" s="61" t="s">
        <v>12</v>
      </c>
      <c r="R201" s="61">
        <v>131.63054099999999</v>
      </c>
      <c r="S201" s="62">
        <v>264.97800209999997</v>
      </c>
    </row>
    <row r="202" spans="1:19" ht="43.5" x14ac:dyDescent="0.35">
      <c r="A202" s="59" t="s">
        <v>104</v>
      </c>
      <c r="B202" s="54" t="s">
        <v>98</v>
      </c>
      <c r="C202" s="387" t="s">
        <v>843</v>
      </c>
      <c r="D202" s="384" t="s">
        <v>832</v>
      </c>
      <c r="E202" s="263"/>
      <c r="F202" s="412">
        <v>38.916855599999998</v>
      </c>
      <c r="G202" s="414">
        <v>48.646069499999996</v>
      </c>
      <c r="H202" s="414">
        <v>56.658363299999998</v>
      </c>
      <c r="I202" s="61" t="s">
        <v>12</v>
      </c>
      <c r="J202" s="61">
        <v>57.230669999999996</v>
      </c>
      <c r="K202" s="61">
        <v>60.092203499999997</v>
      </c>
      <c r="L202" s="61">
        <v>69.249110699999989</v>
      </c>
      <c r="M202" s="414">
        <v>91.569071999999991</v>
      </c>
      <c r="N202" s="61">
        <v>106.4490462</v>
      </c>
      <c r="O202" s="61">
        <v>107.5936596</v>
      </c>
      <c r="P202" s="61">
        <v>119.0397936</v>
      </c>
      <c r="Q202" s="61">
        <v>127.05208739999998</v>
      </c>
      <c r="R202" s="61">
        <v>131.63054099999999</v>
      </c>
      <c r="S202" s="62">
        <v>264.97800209999997</v>
      </c>
    </row>
    <row r="203" spans="1:19" ht="72.5" x14ac:dyDescent="0.35">
      <c r="A203" s="63" t="s">
        <v>104</v>
      </c>
      <c r="B203" s="64" t="s">
        <v>98</v>
      </c>
      <c r="C203" s="388" t="s">
        <v>844</v>
      </c>
      <c r="D203" s="386" t="s">
        <v>832</v>
      </c>
      <c r="E203" s="264">
        <v>4.5</v>
      </c>
      <c r="F203" s="418">
        <v>8.6488888888888891</v>
      </c>
      <c r="G203" s="415">
        <v>10.81111111111111</v>
      </c>
      <c r="H203" s="415">
        <v>12.591111111111111</v>
      </c>
      <c r="I203" s="66" t="s">
        <v>12</v>
      </c>
      <c r="J203" s="66">
        <v>12.717926666666667</v>
      </c>
      <c r="K203" s="66">
        <v>13.353822999999998</v>
      </c>
      <c r="L203" s="66">
        <v>15.388691266666667</v>
      </c>
      <c r="M203" s="415">
        <v>20.348888888888887</v>
      </c>
      <c r="N203" s="66">
        <v>23.655343599999998</v>
      </c>
      <c r="O203" s="66">
        <v>23.909702133333333</v>
      </c>
      <c r="P203" s="66">
        <v>26.453287466666666</v>
      </c>
      <c r="Q203" s="66">
        <v>28.233797200000001</v>
      </c>
      <c r="R203" s="66">
        <v>29.251231333333333</v>
      </c>
      <c r="S203" s="67">
        <v>58.88400046666667</v>
      </c>
    </row>
  </sheetData>
  <sheetProtection algorithmName="SHA-512" hashValue="EdhRd73FOZDumOgckbieunlME4dDqe8RXwc1S6S6AbddKa5Zby3xeU30S97f50lpKTCGbMWZ5nDFYrVPx7kT6g==" saltValue="d2VkqJw4pOylJJ2AiQCRqw==" spinCount="100000" sheet="1" sort="0" autoFilter="0"/>
  <mergeCells count="1">
    <mergeCell ref="A1:S1"/>
  </mergeCells>
  <phoneticPr fontId="11" type="noConversion"/>
  <pageMargins left="0.25" right="0.25" top="0.75" bottom="0.75" header="0.3" footer="0.3"/>
  <pageSetup scale="57"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C8EE-07EF-4FA1-B494-D494D3F39405}">
  <sheetPr>
    <tabColor rgb="FF006600"/>
    <pageSetUpPr fitToPage="1"/>
  </sheetPr>
  <dimension ref="A1:R161"/>
  <sheetViews>
    <sheetView zoomScale="83" zoomScaleNormal="83" workbookViewId="0">
      <selection activeCell="F170" sqref="F170"/>
    </sheetView>
  </sheetViews>
  <sheetFormatPr defaultColWidth="8.7265625" defaultRowHeight="14.5" x14ac:dyDescent="0.35"/>
  <cols>
    <col min="1" max="1" width="16.453125" style="24" bestFit="1" customWidth="1"/>
    <col min="2" max="2" width="20.54296875" style="2" customWidth="1"/>
    <col min="3" max="3" width="26.7265625" style="105" customWidth="1"/>
    <col min="4" max="4" width="9.81640625" style="71" bestFit="1" customWidth="1"/>
    <col min="5" max="18" width="16.54296875" style="2" customWidth="1"/>
    <col min="19" max="16384" width="8.7265625" style="2"/>
  </cols>
  <sheetData>
    <row r="1" spans="1:18" ht="28.5" customHeight="1" x14ac:dyDescent="0.65">
      <c r="A1" s="489" t="s">
        <v>108</v>
      </c>
      <c r="B1" s="489"/>
      <c r="C1" s="489"/>
      <c r="D1" s="489"/>
      <c r="E1" s="489"/>
      <c r="F1" s="489"/>
      <c r="G1" s="489"/>
      <c r="H1" s="489"/>
      <c r="I1" s="489"/>
      <c r="J1" s="489"/>
      <c r="K1" s="489"/>
      <c r="L1" s="489"/>
      <c r="M1" s="489"/>
      <c r="N1" s="489"/>
      <c r="O1" s="489"/>
      <c r="P1" s="489"/>
      <c r="Q1" s="489"/>
      <c r="R1" s="489"/>
    </row>
    <row r="2" spans="1:18" s="83" customFormat="1" ht="101.5" x14ac:dyDescent="0.35">
      <c r="A2" s="57" t="s">
        <v>0</v>
      </c>
      <c r="B2" s="58" t="s">
        <v>1</v>
      </c>
      <c r="C2" s="58" t="s">
        <v>2</v>
      </c>
      <c r="D2" s="70" t="s">
        <v>3</v>
      </c>
      <c r="E2" s="420" t="s">
        <v>1109</v>
      </c>
      <c r="F2" s="419" t="s">
        <v>1127</v>
      </c>
      <c r="G2" s="419" t="s">
        <v>1129</v>
      </c>
      <c r="H2" s="58" t="s">
        <v>4</v>
      </c>
      <c r="I2" s="74" t="s">
        <v>5</v>
      </c>
      <c r="J2" s="74" t="s">
        <v>6</v>
      </c>
      <c r="K2" s="58" t="s">
        <v>1110</v>
      </c>
      <c r="L2" s="419" t="s">
        <v>1130</v>
      </c>
      <c r="M2" s="58" t="s">
        <v>1111</v>
      </c>
      <c r="N2" s="58" t="s">
        <v>1112</v>
      </c>
      <c r="O2" s="58" t="s">
        <v>1113</v>
      </c>
      <c r="P2" s="58" t="s">
        <v>1114</v>
      </c>
      <c r="Q2" s="58" t="s">
        <v>1115</v>
      </c>
      <c r="R2" s="75" t="s">
        <v>1123</v>
      </c>
    </row>
    <row r="3" spans="1:18" s="83" customFormat="1" x14ac:dyDescent="0.35">
      <c r="A3" s="208" t="s">
        <v>109</v>
      </c>
      <c r="B3" s="209" t="s">
        <v>786</v>
      </c>
      <c r="C3" s="210" t="s">
        <v>787</v>
      </c>
      <c r="D3" s="209" t="s">
        <v>775</v>
      </c>
      <c r="E3" s="431">
        <v>25</v>
      </c>
      <c r="F3" s="431">
        <v>25</v>
      </c>
      <c r="G3" s="431">
        <v>25</v>
      </c>
      <c r="H3" s="211">
        <v>25</v>
      </c>
      <c r="I3" s="211">
        <v>25</v>
      </c>
      <c r="J3" s="211">
        <v>25</v>
      </c>
      <c r="K3" s="211">
        <v>25</v>
      </c>
      <c r="L3" s="439">
        <v>25</v>
      </c>
      <c r="M3" s="467">
        <v>25</v>
      </c>
      <c r="N3" s="467">
        <v>25</v>
      </c>
      <c r="O3" s="467">
        <v>25</v>
      </c>
      <c r="P3" s="467">
        <v>25</v>
      </c>
      <c r="Q3" s="467">
        <v>25</v>
      </c>
      <c r="R3" s="467">
        <v>25</v>
      </c>
    </row>
    <row r="4" spans="1:18" s="83" customFormat="1" x14ac:dyDescent="0.35">
      <c r="A4" s="208" t="s">
        <v>113</v>
      </c>
      <c r="B4" s="209" t="s">
        <v>786</v>
      </c>
      <c r="C4" s="210" t="s">
        <v>787</v>
      </c>
      <c r="D4" s="209" t="s">
        <v>775</v>
      </c>
      <c r="E4" s="438">
        <v>25</v>
      </c>
      <c r="F4" s="437">
        <v>25</v>
      </c>
      <c r="G4" s="437">
        <v>25</v>
      </c>
      <c r="H4" s="211">
        <v>25</v>
      </c>
      <c r="I4" s="55">
        <v>25</v>
      </c>
      <c r="J4" s="211">
        <v>25</v>
      </c>
      <c r="K4" s="212">
        <v>25</v>
      </c>
      <c r="L4" s="441">
        <v>25</v>
      </c>
      <c r="M4" s="468">
        <v>25</v>
      </c>
      <c r="N4" s="467">
        <v>25</v>
      </c>
      <c r="O4" s="468">
        <v>25</v>
      </c>
      <c r="P4" s="467">
        <v>25</v>
      </c>
      <c r="Q4" s="468">
        <v>25</v>
      </c>
      <c r="R4" s="469">
        <v>25</v>
      </c>
    </row>
    <row r="5" spans="1:18" s="83" customFormat="1" x14ac:dyDescent="0.35">
      <c r="A5" s="208" t="s">
        <v>115</v>
      </c>
      <c r="B5" s="209" t="s">
        <v>786</v>
      </c>
      <c r="C5" s="210" t="s">
        <v>787</v>
      </c>
      <c r="D5" s="209" t="s">
        <v>775</v>
      </c>
      <c r="E5" s="438">
        <v>25</v>
      </c>
      <c r="F5" s="437">
        <v>25</v>
      </c>
      <c r="G5" s="437">
        <v>25</v>
      </c>
      <c r="H5" s="211">
        <v>25</v>
      </c>
      <c r="I5" s="55">
        <v>25</v>
      </c>
      <c r="J5" s="211">
        <v>25</v>
      </c>
      <c r="K5" s="212">
        <v>25</v>
      </c>
      <c r="L5" s="441">
        <v>25</v>
      </c>
      <c r="M5" s="468">
        <v>25</v>
      </c>
      <c r="N5" s="467">
        <v>25</v>
      </c>
      <c r="O5" s="468">
        <v>25</v>
      </c>
      <c r="P5" s="467">
        <v>25</v>
      </c>
      <c r="Q5" s="468">
        <v>25</v>
      </c>
      <c r="R5" s="469">
        <v>25</v>
      </c>
    </row>
    <row r="6" spans="1:18" x14ac:dyDescent="0.35">
      <c r="A6" s="59" t="s">
        <v>109</v>
      </c>
      <c r="B6" s="54" t="s">
        <v>10</v>
      </c>
      <c r="C6" s="104" t="s">
        <v>11</v>
      </c>
      <c r="D6" s="54">
        <v>90785</v>
      </c>
      <c r="E6" s="412">
        <v>0</v>
      </c>
      <c r="F6" s="414">
        <v>0</v>
      </c>
      <c r="G6" s="414">
        <v>0</v>
      </c>
      <c r="H6" s="61" t="s">
        <v>12</v>
      </c>
      <c r="I6" s="61">
        <v>0</v>
      </c>
      <c r="J6" s="61">
        <v>0</v>
      </c>
      <c r="K6" s="61">
        <v>0</v>
      </c>
      <c r="L6" s="442">
        <v>0</v>
      </c>
      <c r="M6" s="82">
        <v>0</v>
      </c>
      <c r="N6" s="82">
        <v>0</v>
      </c>
      <c r="O6" s="82">
        <v>0</v>
      </c>
      <c r="P6" s="82">
        <v>0</v>
      </c>
      <c r="Q6" s="82">
        <v>0</v>
      </c>
      <c r="R6" s="462">
        <v>0</v>
      </c>
    </row>
    <row r="7" spans="1:18" ht="29" x14ac:dyDescent="0.35">
      <c r="A7" s="68" t="s">
        <v>109</v>
      </c>
      <c r="B7" s="54" t="s">
        <v>110</v>
      </c>
      <c r="C7" s="104" t="s">
        <v>111</v>
      </c>
      <c r="D7" s="69" t="s">
        <v>112</v>
      </c>
      <c r="E7" s="412">
        <v>210.3381</v>
      </c>
      <c r="F7" s="414">
        <v>210.3381</v>
      </c>
      <c r="G7" s="414">
        <v>210.3381</v>
      </c>
      <c r="H7" s="61">
        <v>210.3381</v>
      </c>
      <c r="I7" s="61">
        <v>210.3381</v>
      </c>
      <c r="J7" s="61">
        <v>210.3381</v>
      </c>
      <c r="K7" s="61">
        <v>210.3381</v>
      </c>
      <c r="L7" s="442">
        <v>210.3381</v>
      </c>
      <c r="M7" s="82">
        <v>210.3381</v>
      </c>
      <c r="N7" s="82">
        <v>210.3381</v>
      </c>
      <c r="O7" s="82">
        <v>210.3381</v>
      </c>
      <c r="P7" s="82">
        <v>210.3381</v>
      </c>
      <c r="Q7" s="82">
        <v>210.3381</v>
      </c>
      <c r="R7" s="462">
        <v>210.3381</v>
      </c>
    </row>
    <row r="8" spans="1:18" ht="43.5" x14ac:dyDescent="0.35">
      <c r="A8" s="59" t="s">
        <v>113</v>
      </c>
      <c r="B8" s="54" t="s">
        <v>114</v>
      </c>
      <c r="C8" s="104" t="s">
        <v>111</v>
      </c>
      <c r="D8" s="72" t="s">
        <v>112</v>
      </c>
      <c r="E8" s="414">
        <v>374.91</v>
      </c>
      <c r="F8" s="414">
        <v>374.91</v>
      </c>
      <c r="G8" s="414">
        <v>374.91</v>
      </c>
      <c r="H8" s="61">
        <v>374.91</v>
      </c>
      <c r="I8" s="61">
        <v>374.91</v>
      </c>
      <c r="J8" s="61">
        <v>374.91</v>
      </c>
      <c r="K8" s="61">
        <v>374.91</v>
      </c>
      <c r="L8" s="442">
        <v>374.91</v>
      </c>
      <c r="M8" s="82">
        <v>374.91</v>
      </c>
      <c r="N8" s="82">
        <v>374.91</v>
      </c>
      <c r="O8" s="82">
        <v>374.91</v>
      </c>
      <c r="P8" s="82">
        <v>374.91</v>
      </c>
      <c r="Q8" s="82">
        <v>374.91</v>
      </c>
      <c r="R8" s="82">
        <v>374.91</v>
      </c>
    </row>
    <row r="9" spans="1:18" ht="43.5" x14ac:dyDescent="0.35">
      <c r="A9" s="59" t="s">
        <v>115</v>
      </c>
      <c r="B9" s="54" t="s">
        <v>116</v>
      </c>
      <c r="C9" s="104" t="s">
        <v>111</v>
      </c>
      <c r="D9" s="69" t="s">
        <v>112</v>
      </c>
      <c r="E9" s="412">
        <v>239.4171</v>
      </c>
      <c r="F9" s="414">
        <v>239.4171</v>
      </c>
      <c r="G9" s="414">
        <v>239.4171</v>
      </c>
      <c r="H9" s="61">
        <v>239.4171</v>
      </c>
      <c r="I9" s="61">
        <v>239.4171</v>
      </c>
      <c r="J9" s="61">
        <v>239.4171</v>
      </c>
      <c r="K9" s="61">
        <v>239.4171</v>
      </c>
      <c r="L9" s="442">
        <v>239.4171</v>
      </c>
      <c r="M9" s="82">
        <v>239.4171</v>
      </c>
      <c r="N9" s="82">
        <v>239.4171</v>
      </c>
      <c r="O9" s="82">
        <v>239.4171</v>
      </c>
      <c r="P9" s="82">
        <v>239.4171</v>
      </c>
      <c r="Q9" s="82">
        <v>239.4171</v>
      </c>
      <c r="R9" s="462">
        <v>239.4171</v>
      </c>
    </row>
    <row r="10" spans="1:18" ht="29" x14ac:dyDescent="0.35">
      <c r="A10" s="59" t="s">
        <v>109</v>
      </c>
      <c r="B10" s="54" t="s">
        <v>13</v>
      </c>
      <c r="C10" s="104" t="s">
        <v>14</v>
      </c>
      <c r="D10" s="54">
        <v>90791</v>
      </c>
      <c r="E10" s="62" t="s">
        <v>12</v>
      </c>
      <c r="F10" s="61" t="s">
        <v>12</v>
      </c>
      <c r="G10" s="82" t="s">
        <v>12</v>
      </c>
      <c r="H10" s="61" t="s">
        <v>12</v>
      </c>
      <c r="I10" s="61" t="s">
        <v>12</v>
      </c>
      <c r="J10" s="61" t="s">
        <v>12</v>
      </c>
      <c r="K10" s="61">
        <v>0</v>
      </c>
      <c r="L10" s="61" t="s">
        <v>12</v>
      </c>
      <c r="M10" s="82">
        <v>0</v>
      </c>
      <c r="N10" s="82" t="s">
        <v>12</v>
      </c>
      <c r="O10" s="82">
        <v>0</v>
      </c>
      <c r="P10" s="82" t="s">
        <v>12</v>
      </c>
      <c r="Q10" s="82">
        <v>0</v>
      </c>
      <c r="R10" s="462">
        <v>0</v>
      </c>
    </row>
    <row r="11" spans="1:18" ht="43.5" x14ac:dyDescent="0.35">
      <c r="A11" s="59" t="s">
        <v>109</v>
      </c>
      <c r="B11" s="54" t="s">
        <v>16</v>
      </c>
      <c r="C11" s="104" t="s">
        <v>999</v>
      </c>
      <c r="D11" s="54">
        <v>90846</v>
      </c>
      <c r="E11" s="62" t="s">
        <v>12</v>
      </c>
      <c r="F11" s="61" t="s">
        <v>12</v>
      </c>
      <c r="G11" s="61" t="s">
        <v>12</v>
      </c>
      <c r="H11" s="61" t="s">
        <v>12</v>
      </c>
      <c r="I11" s="61" t="s">
        <v>12</v>
      </c>
      <c r="J11" s="61" t="s">
        <v>12</v>
      </c>
      <c r="K11" s="61">
        <v>0</v>
      </c>
      <c r="L11" s="61" t="s">
        <v>12</v>
      </c>
      <c r="M11" s="82">
        <v>0</v>
      </c>
      <c r="N11" s="82" t="s">
        <v>12</v>
      </c>
      <c r="O11" s="82">
        <v>0</v>
      </c>
      <c r="P11" s="82" t="s">
        <v>12</v>
      </c>
      <c r="Q11" s="82">
        <v>0</v>
      </c>
      <c r="R11" s="462">
        <v>0</v>
      </c>
    </row>
    <row r="12" spans="1:18" ht="43.5" x14ac:dyDescent="0.35">
      <c r="A12" s="59" t="s">
        <v>109</v>
      </c>
      <c r="B12" s="54" t="s">
        <v>16</v>
      </c>
      <c r="C12" s="104" t="s">
        <v>1001</v>
      </c>
      <c r="D12" s="54">
        <v>90847</v>
      </c>
      <c r="E12" s="62" t="s">
        <v>12</v>
      </c>
      <c r="F12" s="61" t="s">
        <v>12</v>
      </c>
      <c r="G12" s="61" t="s">
        <v>12</v>
      </c>
      <c r="H12" s="61" t="s">
        <v>12</v>
      </c>
      <c r="I12" s="61" t="s">
        <v>12</v>
      </c>
      <c r="J12" s="61" t="s">
        <v>12</v>
      </c>
      <c r="K12" s="61">
        <v>0</v>
      </c>
      <c r="L12" s="61" t="s">
        <v>12</v>
      </c>
      <c r="M12" s="82">
        <v>0</v>
      </c>
      <c r="N12" s="82" t="s">
        <v>12</v>
      </c>
      <c r="O12" s="82">
        <v>0</v>
      </c>
      <c r="P12" s="82" t="s">
        <v>12</v>
      </c>
      <c r="Q12" s="82">
        <v>0</v>
      </c>
      <c r="R12" s="462">
        <v>0</v>
      </c>
    </row>
    <row r="13" spans="1:18" ht="29" x14ac:dyDescent="0.35">
      <c r="A13" s="59" t="s">
        <v>109</v>
      </c>
      <c r="B13" s="54" t="s">
        <v>16</v>
      </c>
      <c r="C13" s="104" t="s">
        <v>17</v>
      </c>
      <c r="D13" s="54">
        <v>90849</v>
      </c>
      <c r="E13" s="62" t="s">
        <v>12</v>
      </c>
      <c r="F13" s="61" t="s">
        <v>12</v>
      </c>
      <c r="G13" s="61" t="s">
        <v>12</v>
      </c>
      <c r="H13" s="61" t="s">
        <v>12</v>
      </c>
      <c r="I13" s="61" t="s">
        <v>12</v>
      </c>
      <c r="J13" s="61" t="s">
        <v>12</v>
      </c>
      <c r="K13" s="61">
        <v>0</v>
      </c>
      <c r="L13" s="61" t="s">
        <v>12</v>
      </c>
      <c r="M13" s="82">
        <v>0</v>
      </c>
      <c r="N13" s="82" t="s">
        <v>12</v>
      </c>
      <c r="O13" s="82">
        <v>0</v>
      </c>
      <c r="P13" s="82" t="s">
        <v>12</v>
      </c>
      <c r="Q13" s="82">
        <v>0</v>
      </c>
      <c r="R13" s="462">
        <v>0</v>
      </c>
    </row>
    <row r="14" spans="1:18" ht="116" x14ac:dyDescent="0.35">
      <c r="A14" s="59" t="s">
        <v>109</v>
      </c>
      <c r="B14" s="54" t="s">
        <v>13</v>
      </c>
      <c r="C14" s="104" t="s">
        <v>18</v>
      </c>
      <c r="D14" s="54">
        <v>90885</v>
      </c>
      <c r="E14" s="62" t="s">
        <v>12</v>
      </c>
      <c r="F14" s="61" t="s">
        <v>12</v>
      </c>
      <c r="G14" s="61" t="s">
        <v>12</v>
      </c>
      <c r="H14" s="61" t="s">
        <v>12</v>
      </c>
      <c r="I14" s="61" t="s">
        <v>12</v>
      </c>
      <c r="J14" s="61" t="s">
        <v>12</v>
      </c>
      <c r="K14" s="61">
        <v>0</v>
      </c>
      <c r="L14" s="61" t="s">
        <v>12</v>
      </c>
      <c r="M14" s="82">
        <v>0</v>
      </c>
      <c r="N14" s="82" t="s">
        <v>12</v>
      </c>
      <c r="O14" s="82">
        <v>0</v>
      </c>
      <c r="P14" s="82" t="s">
        <v>12</v>
      </c>
      <c r="Q14" s="82">
        <v>0</v>
      </c>
      <c r="R14" s="462">
        <v>0</v>
      </c>
    </row>
    <row r="15" spans="1:18" ht="72.5" x14ac:dyDescent="0.35">
      <c r="A15" s="59" t="s">
        <v>109</v>
      </c>
      <c r="B15" s="54" t="s">
        <v>10</v>
      </c>
      <c r="C15" s="104" t="s">
        <v>19</v>
      </c>
      <c r="D15" s="54">
        <v>90887</v>
      </c>
      <c r="E15" s="62" t="s">
        <v>12</v>
      </c>
      <c r="F15" s="61" t="s">
        <v>12</v>
      </c>
      <c r="G15" s="61" t="s">
        <v>12</v>
      </c>
      <c r="H15" s="61" t="s">
        <v>12</v>
      </c>
      <c r="I15" s="61" t="s">
        <v>12</v>
      </c>
      <c r="J15" s="61" t="s">
        <v>12</v>
      </c>
      <c r="K15" s="61">
        <v>0</v>
      </c>
      <c r="L15" s="442">
        <v>0</v>
      </c>
      <c r="M15" s="82">
        <v>0</v>
      </c>
      <c r="N15" s="82">
        <v>0</v>
      </c>
      <c r="O15" s="82">
        <v>0</v>
      </c>
      <c r="P15" s="82">
        <v>0</v>
      </c>
      <c r="Q15" s="82">
        <v>0</v>
      </c>
      <c r="R15" s="462">
        <v>0</v>
      </c>
    </row>
    <row r="16" spans="1:18" ht="29" x14ac:dyDescent="0.35">
      <c r="A16" s="59" t="s">
        <v>109</v>
      </c>
      <c r="B16" s="54" t="s">
        <v>13</v>
      </c>
      <c r="C16" s="104" t="s">
        <v>22</v>
      </c>
      <c r="D16" s="54">
        <v>96130</v>
      </c>
      <c r="E16" s="62" t="s">
        <v>12</v>
      </c>
      <c r="F16" s="61" t="s">
        <v>12</v>
      </c>
      <c r="G16" s="61" t="s">
        <v>12</v>
      </c>
      <c r="H16" s="61" t="s">
        <v>12</v>
      </c>
      <c r="I16" s="61" t="s">
        <v>12</v>
      </c>
      <c r="J16" s="61" t="s">
        <v>12</v>
      </c>
      <c r="K16" s="61" t="s">
        <v>12</v>
      </c>
      <c r="L16" s="61" t="s">
        <v>12</v>
      </c>
      <c r="M16" s="82">
        <v>0</v>
      </c>
      <c r="N16" s="82" t="s">
        <v>12</v>
      </c>
      <c r="O16" s="82">
        <v>0</v>
      </c>
      <c r="P16" s="82" t="s">
        <v>12</v>
      </c>
      <c r="Q16" s="82">
        <v>0</v>
      </c>
      <c r="R16" s="462">
        <v>0</v>
      </c>
    </row>
    <row r="17" spans="1:18" ht="43.5" x14ac:dyDescent="0.35">
      <c r="A17" s="59" t="s">
        <v>109</v>
      </c>
      <c r="B17" s="54" t="s">
        <v>13</v>
      </c>
      <c r="C17" s="104" t="s">
        <v>23</v>
      </c>
      <c r="D17" s="54">
        <v>96131</v>
      </c>
      <c r="E17" s="62" t="s">
        <v>12</v>
      </c>
      <c r="F17" s="61" t="s">
        <v>12</v>
      </c>
      <c r="G17" s="61" t="s">
        <v>12</v>
      </c>
      <c r="H17" s="61" t="s">
        <v>12</v>
      </c>
      <c r="I17" s="61" t="s">
        <v>12</v>
      </c>
      <c r="J17" s="61" t="s">
        <v>12</v>
      </c>
      <c r="K17" s="61" t="s">
        <v>12</v>
      </c>
      <c r="L17" s="61" t="s">
        <v>12</v>
      </c>
      <c r="M17" s="82">
        <v>0</v>
      </c>
      <c r="N17" s="82" t="s">
        <v>12</v>
      </c>
      <c r="O17" s="82">
        <v>0</v>
      </c>
      <c r="P17" s="82" t="s">
        <v>12</v>
      </c>
      <c r="Q17" s="82">
        <v>0</v>
      </c>
      <c r="R17" s="462">
        <v>0</v>
      </c>
    </row>
    <row r="18" spans="1:18" ht="58" x14ac:dyDescent="0.35">
      <c r="A18" s="59" t="s">
        <v>109</v>
      </c>
      <c r="B18" s="54" t="s">
        <v>10</v>
      </c>
      <c r="C18" s="104" t="s">
        <v>25</v>
      </c>
      <c r="D18" s="54">
        <v>96170</v>
      </c>
      <c r="E18" s="412">
        <v>0</v>
      </c>
      <c r="F18" s="414">
        <v>0</v>
      </c>
      <c r="G18" s="414">
        <v>0</v>
      </c>
      <c r="H18" s="61" t="s">
        <v>12</v>
      </c>
      <c r="I18" s="61" t="s">
        <v>12</v>
      </c>
      <c r="J18" s="61" t="s">
        <v>12</v>
      </c>
      <c r="K18" s="61">
        <v>0</v>
      </c>
      <c r="L18" s="442">
        <v>0</v>
      </c>
      <c r="M18" s="82">
        <v>0</v>
      </c>
      <c r="N18" s="82">
        <v>0</v>
      </c>
      <c r="O18" s="82">
        <v>0</v>
      </c>
      <c r="P18" s="82" t="s">
        <v>12</v>
      </c>
      <c r="Q18" s="82">
        <v>0</v>
      </c>
      <c r="R18" s="462">
        <v>0</v>
      </c>
    </row>
    <row r="19" spans="1:18" ht="58" x14ac:dyDescent="0.35">
      <c r="A19" s="59" t="s">
        <v>109</v>
      </c>
      <c r="B19" s="54" t="s">
        <v>10</v>
      </c>
      <c r="C19" s="104" t="s">
        <v>26</v>
      </c>
      <c r="D19" s="54">
        <v>96171</v>
      </c>
      <c r="E19" s="412">
        <v>0</v>
      </c>
      <c r="F19" s="414">
        <v>0</v>
      </c>
      <c r="G19" s="414">
        <v>0</v>
      </c>
      <c r="H19" s="61" t="s">
        <v>12</v>
      </c>
      <c r="I19" s="61" t="s">
        <v>12</v>
      </c>
      <c r="J19" s="61" t="s">
        <v>12</v>
      </c>
      <c r="K19" s="61">
        <v>0</v>
      </c>
      <c r="L19" s="442">
        <v>0</v>
      </c>
      <c r="M19" s="82">
        <v>0</v>
      </c>
      <c r="N19" s="82">
        <v>0</v>
      </c>
      <c r="O19" s="82">
        <v>0</v>
      </c>
      <c r="P19" s="82" t="s">
        <v>12</v>
      </c>
      <c r="Q19" s="82">
        <v>0</v>
      </c>
      <c r="R19" s="462">
        <v>0</v>
      </c>
    </row>
    <row r="20" spans="1:18" ht="87" x14ac:dyDescent="0.35">
      <c r="A20" s="59" t="s">
        <v>109</v>
      </c>
      <c r="B20" s="54" t="s">
        <v>13</v>
      </c>
      <c r="C20" s="104" t="s">
        <v>1017</v>
      </c>
      <c r="D20" s="54" t="s">
        <v>58</v>
      </c>
      <c r="E20" s="412">
        <v>0</v>
      </c>
      <c r="F20" s="414">
        <v>0</v>
      </c>
      <c r="G20" s="414">
        <v>0</v>
      </c>
      <c r="H20" s="61" t="s">
        <v>12</v>
      </c>
      <c r="I20" s="61">
        <v>0</v>
      </c>
      <c r="J20" s="61">
        <v>0</v>
      </c>
      <c r="K20" s="61">
        <v>0</v>
      </c>
      <c r="L20" s="442">
        <v>0</v>
      </c>
      <c r="M20" s="82">
        <v>0</v>
      </c>
      <c r="N20" s="82">
        <v>0</v>
      </c>
      <c r="O20" s="82">
        <v>0</v>
      </c>
      <c r="P20" s="82">
        <v>0</v>
      </c>
      <c r="Q20" s="82">
        <v>0</v>
      </c>
      <c r="R20" s="462">
        <v>0</v>
      </c>
    </row>
    <row r="21" spans="1:18" ht="29" x14ac:dyDescent="0.35">
      <c r="A21" s="59" t="s">
        <v>109</v>
      </c>
      <c r="B21" s="54" t="s">
        <v>59</v>
      </c>
      <c r="C21" s="104" t="s">
        <v>60</v>
      </c>
      <c r="D21" s="54" t="s">
        <v>61</v>
      </c>
      <c r="E21" s="62" t="s">
        <v>12</v>
      </c>
      <c r="F21" s="61" t="s">
        <v>12</v>
      </c>
      <c r="G21" s="61" t="s">
        <v>12</v>
      </c>
      <c r="H21" s="61" t="s">
        <v>12</v>
      </c>
      <c r="I21" s="61">
        <v>0</v>
      </c>
      <c r="J21" s="61">
        <v>0</v>
      </c>
      <c r="K21" s="61">
        <v>0</v>
      </c>
      <c r="L21" s="442">
        <v>0</v>
      </c>
      <c r="M21" s="82">
        <v>0</v>
      </c>
      <c r="N21" s="82">
        <v>0</v>
      </c>
      <c r="O21" s="82">
        <v>0</v>
      </c>
      <c r="P21" s="82" t="s">
        <v>12</v>
      </c>
      <c r="Q21" s="82">
        <v>0</v>
      </c>
      <c r="R21" s="462">
        <v>0</v>
      </c>
    </row>
    <row r="22" spans="1:18" ht="43.5" x14ac:dyDescent="0.35">
      <c r="A22" s="59" t="s">
        <v>109</v>
      </c>
      <c r="B22" s="54" t="s">
        <v>62</v>
      </c>
      <c r="C22" s="104" t="s">
        <v>63</v>
      </c>
      <c r="D22" s="54" t="s">
        <v>64</v>
      </c>
      <c r="E22" s="62" t="s">
        <v>12</v>
      </c>
      <c r="F22" s="61" t="s">
        <v>12</v>
      </c>
      <c r="G22" s="61" t="s">
        <v>12</v>
      </c>
      <c r="H22" s="61" t="s">
        <v>12</v>
      </c>
      <c r="I22" s="61">
        <v>0</v>
      </c>
      <c r="J22" s="61">
        <v>0</v>
      </c>
      <c r="K22" s="61">
        <v>0</v>
      </c>
      <c r="L22" s="442">
        <v>0</v>
      </c>
      <c r="M22" s="82">
        <v>0</v>
      </c>
      <c r="N22" s="82">
        <v>0</v>
      </c>
      <c r="O22" s="82">
        <v>0</v>
      </c>
      <c r="P22" s="82">
        <v>0</v>
      </c>
      <c r="Q22" s="82">
        <v>0</v>
      </c>
      <c r="R22" s="462">
        <v>0</v>
      </c>
    </row>
    <row r="23" spans="1:18" ht="43.5" x14ac:dyDescent="0.35">
      <c r="A23" s="59" t="s">
        <v>109</v>
      </c>
      <c r="B23" s="54" t="s">
        <v>65</v>
      </c>
      <c r="C23" s="104" t="s">
        <v>66</v>
      </c>
      <c r="D23" s="54" t="s">
        <v>67</v>
      </c>
      <c r="E23" s="62" t="s">
        <v>12</v>
      </c>
      <c r="F23" s="414">
        <v>0</v>
      </c>
      <c r="G23" s="414">
        <v>0</v>
      </c>
      <c r="H23" s="61" t="s">
        <v>12</v>
      </c>
      <c r="I23" s="61">
        <v>0</v>
      </c>
      <c r="J23" s="61">
        <v>0</v>
      </c>
      <c r="K23" s="61">
        <v>0</v>
      </c>
      <c r="L23" s="442">
        <v>0</v>
      </c>
      <c r="M23" s="82">
        <v>0</v>
      </c>
      <c r="N23" s="82">
        <v>0</v>
      </c>
      <c r="O23" s="82">
        <v>0</v>
      </c>
      <c r="P23" s="82" t="s">
        <v>12</v>
      </c>
      <c r="Q23" s="82">
        <v>0</v>
      </c>
      <c r="R23" s="462">
        <v>0</v>
      </c>
    </row>
    <row r="24" spans="1:18" ht="72.5" x14ac:dyDescent="0.35">
      <c r="A24" s="59" t="s">
        <v>109</v>
      </c>
      <c r="B24" s="54" t="s">
        <v>68</v>
      </c>
      <c r="C24" s="104" t="s">
        <v>69</v>
      </c>
      <c r="D24" s="54" t="s">
        <v>70</v>
      </c>
      <c r="E24" s="62" t="s">
        <v>12</v>
      </c>
      <c r="F24" s="61" t="s">
        <v>12</v>
      </c>
      <c r="G24" s="61" t="s">
        <v>12</v>
      </c>
      <c r="H24" s="61">
        <f>46.6658715/4.5</f>
        <v>10.370193666666667</v>
      </c>
      <c r="I24" s="61" t="s">
        <v>12</v>
      </c>
      <c r="J24" s="61" t="s">
        <v>12</v>
      </c>
      <c r="K24" s="61" t="s">
        <v>12</v>
      </c>
      <c r="L24" s="61" t="s">
        <v>12</v>
      </c>
      <c r="M24" s="82" t="s">
        <v>12</v>
      </c>
      <c r="N24" s="82" t="s">
        <v>12</v>
      </c>
      <c r="O24" s="82" t="s">
        <v>12</v>
      </c>
      <c r="P24" s="82" t="s">
        <v>12</v>
      </c>
      <c r="Q24" s="82" t="s">
        <v>12</v>
      </c>
      <c r="R24" s="462" t="s">
        <v>12</v>
      </c>
    </row>
    <row r="25" spans="1:18" ht="29" x14ac:dyDescent="0.35">
      <c r="A25" s="59" t="s">
        <v>109</v>
      </c>
      <c r="B25" s="54" t="s">
        <v>68</v>
      </c>
      <c r="C25" s="104" t="s">
        <v>75</v>
      </c>
      <c r="D25" s="54" t="s">
        <v>76</v>
      </c>
      <c r="E25" s="62" t="s">
        <v>12</v>
      </c>
      <c r="F25" s="61" t="s">
        <v>12</v>
      </c>
      <c r="G25" s="61" t="s">
        <v>12</v>
      </c>
      <c r="H25" s="55">
        <v>46.665871499999994</v>
      </c>
      <c r="I25" s="61" t="s">
        <v>12</v>
      </c>
      <c r="J25" s="61" t="s">
        <v>12</v>
      </c>
      <c r="K25" s="61" t="s">
        <v>12</v>
      </c>
      <c r="L25" s="61" t="s">
        <v>12</v>
      </c>
      <c r="M25" s="82" t="s">
        <v>12</v>
      </c>
      <c r="N25" s="82" t="s">
        <v>12</v>
      </c>
      <c r="O25" s="82" t="s">
        <v>12</v>
      </c>
      <c r="P25" s="82" t="s">
        <v>12</v>
      </c>
      <c r="Q25" s="82" t="s">
        <v>12</v>
      </c>
      <c r="R25" s="462" t="s">
        <v>12</v>
      </c>
    </row>
    <row r="26" spans="1:18" ht="58" x14ac:dyDescent="0.35">
      <c r="A26" s="59" t="s">
        <v>109</v>
      </c>
      <c r="B26" s="54" t="s">
        <v>13</v>
      </c>
      <c r="C26" s="104" t="s">
        <v>77</v>
      </c>
      <c r="D26" s="54" t="s">
        <v>78</v>
      </c>
      <c r="E26" s="412">
        <v>0</v>
      </c>
      <c r="F26" s="414">
        <v>0</v>
      </c>
      <c r="G26" s="414">
        <v>0</v>
      </c>
      <c r="H26" s="61">
        <v>0</v>
      </c>
      <c r="I26" s="61">
        <v>0</v>
      </c>
      <c r="J26" s="61">
        <v>0</v>
      </c>
      <c r="K26" s="61">
        <v>0</v>
      </c>
      <c r="L26" s="61" t="s">
        <v>12</v>
      </c>
      <c r="M26" s="82">
        <v>0</v>
      </c>
      <c r="N26" s="82">
        <v>0</v>
      </c>
      <c r="O26" s="82">
        <v>0</v>
      </c>
      <c r="P26" s="82">
        <v>0</v>
      </c>
      <c r="Q26" s="82">
        <v>0</v>
      </c>
      <c r="R26" s="462">
        <v>0</v>
      </c>
    </row>
    <row r="27" spans="1:18" x14ac:dyDescent="0.35">
      <c r="A27" s="59" t="s">
        <v>109</v>
      </c>
      <c r="B27" s="54" t="s">
        <v>13</v>
      </c>
      <c r="C27" s="104" t="s">
        <v>79</v>
      </c>
      <c r="D27" s="54" t="s">
        <v>80</v>
      </c>
      <c r="E27" s="412">
        <v>0</v>
      </c>
      <c r="F27" s="414">
        <v>0</v>
      </c>
      <c r="G27" s="414">
        <v>0</v>
      </c>
      <c r="H27" s="61" t="s">
        <v>12</v>
      </c>
      <c r="I27" s="61">
        <v>0</v>
      </c>
      <c r="J27" s="61">
        <v>0</v>
      </c>
      <c r="K27" s="61">
        <v>0</v>
      </c>
      <c r="L27" s="61" t="s">
        <v>12</v>
      </c>
      <c r="M27" s="82">
        <v>0</v>
      </c>
      <c r="N27" s="82">
        <v>0</v>
      </c>
      <c r="O27" s="82">
        <v>0</v>
      </c>
      <c r="P27" s="82">
        <v>0</v>
      </c>
      <c r="Q27" s="82">
        <v>0</v>
      </c>
      <c r="R27" s="462">
        <v>0</v>
      </c>
    </row>
    <row r="28" spans="1:18" ht="29" x14ac:dyDescent="0.35">
      <c r="A28" s="59" t="s">
        <v>109</v>
      </c>
      <c r="B28" s="54" t="s">
        <v>13</v>
      </c>
      <c r="C28" s="104" t="s">
        <v>955</v>
      </c>
      <c r="D28" s="54" t="s">
        <v>952</v>
      </c>
      <c r="E28" s="412">
        <v>33.402939599999996</v>
      </c>
      <c r="F28" s="414">
        <v>41.753674499999995</v>
      </c>
      <c r="G28" s="414">
        <v>48.630750299999995</v>
      </c>
      <c r="H28" s="61" t="s">
        <v>12</v>
      </c>
      <c r="I28" s="55">
        <v>49.121969999999997</v>
      </c>
      <c r="J28" s="55">
        <v>51.578068500000001</v>
      </c>
      <c r="K28" s="55">
        <v>59.437583699999998</v>
      </c>
      <c r="L28" s="55" t="s">
        <v>12</v>
      </c>
      <c r="M28" s="82">
        <v>91.366864199999995</v>
      </c>
      <c r="N28" s="82">
        <v>92.349303599999999</v>
      </c>
      <c r="O28" s="82">
        <v>102.1736976</v>
      </c>
      <c r="P28" s="82">
        <v>109.0507734</v>
      </c>
      <c r="Q28" s="82">
        <v>112.980531</v>
      </c>
      <c r="R28" s="462">
        <v>227.43472109999999</v>
      </c>
    </row>
    <row r="29" spans="1:18" ht="72.5" x14ac:dyDescent="0.35">
      <c r="A29" s="59" t="s">
        <v>109</v>
      </c>
      <c r="B29" s="54" t="s">
        <v>85</v>
      </c>
      <c r="C29" s="104" t="s">
        <v>86</v>
      </c>
      <c r="D29" s="54" t="s">
        <v>87</v>
      </c>
      <c r="E29" s="412">
        <v>0</v>
      </c>
      <c r="F29" s="414">
        <v>0</v>
      </c>
      <c r="G29" s="414">
        <v>0</v>
      </c>
      <c r="H29" s="61" t="s">
        <v>12</v>
      </c>
      <c r="I29" s="61">
        <v>0</v>
      </c>
      <c r="J29" s="61">
        <v>0</v>
      </c>
      <c r="K29" s="61">
        <v>0</v>
      </c>
      <c r="L29" s="442">
        <v>0</v>
      </c>
      <c r="M29" s="82">
        <v>0</v>
      </c>
      <c r="N29" s="82">
        <v>0</v>
      </c>
      <c r="O29" s="82">
        <v>0</v>
      </c>
      <c r="P29" s="82" t="s">
        <v>12</v>
      </c>
      <c r="Q29" s="82">
        <v>0</v>
      </c>
      <c r="R29" s="462">
        <v>0</v>
      </c>
    </row>
    <row r="30" spans="1:18" ht="87" x14ac:dyDescent="0.35">
      <c r="A30" s="59" t="s">
        <v>109</v>
      </c>
      <c r="B30" s="54" t="s">
        <v>85</v>
      </c>
      <c r="C30" s="104" t="s">
        <v>849</v>
      </c>
      <c r="D30" s="54" t="s">
        <v>87</v>
      </c>
      <c r="E30" s="412">
        <v>0</v>
      </c>
      <c r="F30" s="414">
        <v>0</v>
      </c>
      <c r="G30" s="414">
        <v>0</v>
      </c>
      <c r="H30" s="61" t="s">
        <v>12</v>
      </c>
      <c r="I30" s="61">
        <v>0</v>
      </c>
      <c r="J30" s="61">
        <v>0</v>
      </c>
      <c r="K30" s="61">
        <v>0</v>
      </c>
      <c r="L30" s="442">
        <v>0</v>
      </c>
      <c r="M30" s="82">
        <v>0</v>
      </c>
      <c r="N30" s="82">
        <v>0</v>
      </c>
      <c r="O30" s="82">
        <v>0</v>
      </c>
      <c r="P30" s="82" t="s">
        <v>12</v>
      </c>
      <c r="Q30" s="82">
        <v>0</v>
      </c>
      <c r="R30" s="462">
        <v>0</v>
      </c>
    </row>
    <row r="31" spans="1:18" ht="29" x14ac:dyDescent="0.35">
      <c r="A31" s="59" t="s">
        <v>109</v>
      </c>
      <c r="B31" s="54" t="s">
        <v>85</v>
      </c>
      <c r="C31" s="104" t="s">
        <v>88</v>
      </c>
      <c r="D31" s="54" t="s">
        <v>89</v>
      </c>
      <c r="E31" s="412">
        <v>0</v>
      </c>
      <c r="F31" s="414">
        <v>0</v>
      </c>
      <c r="G31" s="414">
        <v>0</v>
      </c>
      <c r="H31" s="61" t="s">
        <v>12</v>
      </c>
      <c r="I31" s="61">
        <v>0</v>
      </c>
      <c r="J31" s="61">
        <v>0</v>
      </c>
      <c r="K31" s="61">
        <v>0</v>
      </c>
      <c r="L31" s="442">
        <v>0</v>
      </c>
      <c r="M31" s="82">
        <v>0</v>
      </c>
      <c r="N31" s="82">
        <v>0</v>
      </c>
      <c r="O31" s="82">
        <v>0</v>
      </c>
      <c r="P31" s="82" t="s">
        <v>12</v>
      </c>
      <c r="Q31" s="82">
        <v>0</v>
      </c>
      <c r="R31" s="462">
        <v>0</v>
      </c>
    </row>
    <row r="32" spans="1:18" ht="43.5" x14ac:dyDescent="0.35">
      <c r="A32" s="59" t="s">
        <v>109</v>
      </c>
      <c r="B32" s="54" t="s">
        <v>59</v>
      </c>
      <c r="C32" s="104" t="s">
        <v>90</v>
      </c>
      <c r="D32" s="54" t="s">
        <v>91</v>
      </c>
      <c r="E32" s="62" t="s">
        <v>12</v>
      </c>
      <c r="F32" s="61" t="s">
        <v>12</v>
      </c>
      <c r="G32" s="61" t="s">
        <v>12</v>
      </c>
      <c r="H32" s="61" t="s">
        <v>12</v>
      </c>
      <c r="I32" s="61">
        <v>0</v>
      </c>
      <c r="J32" s="61">
        <v>0</v>
      </c>
      <c r="K32" s="61">
        <v>0</v>
      </c>
      <c r="L32" s="61" t="s">
        <v>12</v>
      </c>
      <c r="M32" s="82">
        <v>0</v>
      </c>
      <c r="N32" s="82">
        <v>0</v>
      </c>
      <c r="O32" s="82">
        <v>0</v>
      </c>
      <c r="P32" s="82" t="s">
        <v>12</v>
      </c>
      <c r="Q32" s="82">
        <v>0</v>
      </c>
      <c r="R32" s="462">
        <v>0</v>
      </c>
    </row>
    <row r="33" spans="1:18" ht="58" x14ac:dyDescent="0.35">
      <c r="A33" s="59" t="s">
        <v>109</v>
      </c>
      <c r="B33" s="54" t="s">
        <v>92</v>
      </c>
      <c r="C33" s="104" t="s">
        <v>93</v>
      </c>
      <c r="D33" s="54" t="s">
        <v>94</v>
      </c>
      <c r="E33" s="62" t="s">
        <v>12</v>
      </c>
      <c r="F33" s="414">
        <v>0</v>
      </c>
      <c r="G33" s="414">
        <v>0</v>
      </c>
      <c r="H33" s="61" t="s">
        <v>12</v>
      </c>
      <c r="I33" s="61">
        <v>0</v>
      </c>
      <c r="J33" s="61">
        <v>0</v>
      </c>
      <c r="K33" s="61">
        <v>0</v>
      </c>
      <c r="L33" s="442">
        <v>0</v>
      </c>
      <c r="M33" s="82">
        <v>0</v>
      </c>
      <c r="N33" s="82">
        <v>0</v>
      </c>
      <c r="O33" s="82">
        <v>0</v>
      </c>
      <c r="P33" s="82" t="s">
        <v>12</v>
      </c>
      <c r="Q33" s="82">
        <v>0</v>
      </c>
      <c r="R33" s="462">
        <v>0</v>
      </c>
    </row>
    <row r="34" spans="1:18" ht="43.5" x14ac:dyDescent="0.35">
      <c r="A34" s="59" t="s">
        <v>109</v>
      </c>
      <c r="B34" s="54" t="s">
        <v>10</v>
      </c>
      <c r="C34" s="104" t="s">
        <v>95</v>
      </c>
      <c r="D34" s="54" t="s">
        <v>96</v>
      </c>
      <c r="E34" s="412">
        <v>0</v>
      </c>
      <c r="F34" s="414">
        <v>0</v>
      </c>
      <c r="G34" s="414">
        <v>0</v>
      </c>
      <c r="H34" s="61" t="s">
        <v>12</v>
      </c>
      <c r="I34" s="61">
        <v>0</v>
      </c>
      <c r="J34" s="61">
        <v>0</v>
      </c>
      <c r="K34" s="61">
        <v>0</v>
      </c>
      <c r="L34" s="442">
        <v>0</v>
      </c>
      <c r="M34" s="82">
        <v>0</v>
      </c>
      <c r="N34" s="82">
        <v>0</v>
      </c>
      <c r="O34" s="82">
        <v>0</v>
      </c>
      <c r="P34" s="82">
        <v>0</v>
      </c>
      <c r="Q34" s="82">
        <v>0</v>
      </c>
      <c r="R34" s="462">
        <v>0</v>
      </c>
    </row>
    <row r="35" spans="1:18" x14ac:dyDescent="0.35">
      <c r="A35" s="59" t="s">
        <v>113</v>
      </c>
      <c r="B35" s="54" t="s">
        <v>10</v>
      </c>
      <c r="C35" s="104" t="s">
        <v>11</v>
      </c>
      <c r="D35" s="72">
        <v>90785</v>
      </c>
      <c r="E35" s="412">
        <v>0</v>
      </c>
      <c r="F35" s="414">
        <v>0</v>
      </c>
      <c r="G35" s="414">
        <v>0</v>
      </c>
      <c r="H35" s="55" t="s">
        <v>12</v>
      </c>
      <c r="I35" s="55">
        <v>0</v>
      </c>
      <c r="J35" s="55">
        <v>0</v>
      </c>
      <c r="K35" s="55">
        <v>0</v>
      </c>
      <c r="L35" s="442">
        <v>0</v>
      </c>
      <c r="M35" s="82">
        <v>0</v>
      </c>
      <c r="N35" s="82">
        <v>0</v>
      </c>
      <c r="O35" s="82">
        <v>0</v>
      </c>
      <c r="P35" s="82">
        <v>0</v>
      </c>
      <c r="Q35" s="82">
        <v>0</v>
      </c>
      <c r="R35" s="462">
        <v>0</v>
      </c>
    </row>
    <row r="36" spans="1:18" ht="29" x14ac:dyDescent="0.35">
      <c r="A36" s="59" t="s">
        <v>113</v>
      </c>
      <c r="B36" s="54" t="s">
        <v>13</v>
      </c>
      <c r="C36" s="104" t="s">
        <v>14</v>
      </c>
      <c r="D36" s="72">
        <v>90791</v>
      </c>
      <c r="E36" s="76" t="s">
        <v>12</v>
      </c>
      <c r="F36" s="55" t="s">
        <v>12</v>
      </c>
      <c r="G36" s="55" t="s">
        <v>12</v>
      </c>
      <c r="H36" s="55" t="s">
        <v>12</v>
      </c>
      <c r="I36" s="55" t="s">
        <v>12</v>
      </c>
      <c r="J36" s="55" t="s">
        <v>12</v>
      </c>
      <c r="K36" s="55">
        <v>0</v>
      </c>
      <c r="L36" s="55" t="s">
        <v>12</v>
      </c>
      <c r="M36" s="82">
        <v>0</v>
      </c>
      <c r="N36" s="82" t="s">
        <v>12</v>
      </c>
      <c r="O36" s="82">
        <v>0</v>
      </c>
      <c r="P36" s="82" t="s">
        <v>12</v>
      </c>
      <c r="Q36" s="82">
        <v>0</v>
      </c>
      <c r="R36" s="462">
        <v>0</v>
      </c>
    </row>
    <row r="37" spans="1:18" ht="43.5" x14ac:dyDescent="0.35">
      <c r="A37" s="59" t="s">
        <v>113</v>
      </c>
      <c r="B37" s="54" t="s">
        <v>16</v>
      </c>
      <c r="C37" s="104" t="s">
        <v>999</v>
      </c>
      <c r="D37" s="72">
        <v>90846</v>
      </c>
      <c r="E37" s="76" t="s">
        <v>12</v>
      </c>
      <c r="F37" s="55" t="s">
        <v>12</v>
      </c>
      <c r="G37" s="55" t="s">
        <v>12</v>
      </c>
      <c r="H37" s="55" t="s">
        <v>12</v>
      </c>
      <c r="I37" s="55" t="s">
        <v>12</v>
      </c>
      <c r="J37" s="55" t="s">
        <v>12</v>
      </c>
      <c r="K37" s="55">
        <v>0</v>
      </c>
      <c r="L37" s="55" t="s">
        <v>12</v>
      </c>
      <c r="M37" s="82">
        <v>0</v>
      </c>
      <c r="N37" s="82" t="s">
        <v>12</v>
      </c>
      <c r="O37" s="82">
        <v>0</v>
      </c>
      <c r="P37" s="82" t="s">
        <v>12</v>
      </c>
      <c r="Q37" s="82">
        <v>0</v>
      </c>
      <c r="R37" s="462">
        <v>0</v>
      </c>
    </row>
    <row r="38" spans="1:18" ht="43.5" x14ac:dyDescent="0.35">
      <c r="A38" s="59" t="s">
        <v>113</v>
      </c>
      <c r="B38" s="54" t="s">
        <v>16</v>
      </c>
      <c r="C38" s="104" t="s">
        <v>1001</v>
      </c>
      <c r="D38" s="72">
        <v>90847</v>
      </c>
      <c r="E38" s="76" t="s">
        <v>12</v>
      </c>
      <c r="F38" s="55" t="s">
        <v>12</v>
      </c>
      <c r="G38" s="55" t="s">
        <v>12</v>
      </c>
      <c r="H38" s="55" t="s">
        <v>12</v>
      </c>
      <c r="I38" s="55" t="s">
        <v>12</v>
      </c>
      <c r="J38" s="55" t="s">
        <v>12</v>
      </c>
      <c r="K38" s="55">
        <v>0</v>
      </c>
      <c r="L38" s="55" t="s">
        <v>12</v>
      </c>
      <c r="M38" s="82">
        <v>0</v>
      </c>
      <c r="N38" s="82" t="s">
        <v>12</v>
      </c>
      <c r="O38" s="82">
        <v>0</v>
      </c>
      <c r="P38" s="82" t="s">
        <v>12</v>
      </c>
      <c r="Q38" s="82">
        <v>0</v>
      </c>
      <c r="R38" s="462">
        <v>0</v>
      </c>
    </row>
    <row r="39" spans="1:18" ht="29" x14ac:dyDescent="0.35">
      <c r="A39" s="59" t="s">
        <v>113</v>
      </c>
      <c r="B39" s="54" t="s">
        <v>16</v>
      </c>
      <c r="C39" s="104" t="s">
        <v>17</v>
      </c>
      <c r="D39" s="72">
        <v>90849</v>
      </c>
      <c r="E39" s="76" t="s">
        <v>12</v>
      </c>
      <c r="F39" s="55" t="s">
        <v>12</v>
      </c>
      <c r="G39" s="55" t="s">
        <v>12</v>
      </c>
      <c r="H39" s="55" t="s">
        <v>12</v>
      </c>
      <c r="I39" s="55" t="s">
        <v>12</v>
      </c>
      <c r="J39" s="55" t="s">
        <v>12</v>
      </c>
      <c r="K39" s="55">
        <v>0</v>
      </c>
      <c r="L39" s="55" t="s">
        <v>12</v>
      </c>
      <c r="M39" s="82">
        <v>0</v>
      </c>
      <c r="N39" s="82" t="s">
        <v>12</v>
      </c>
      <c r="O39" s="82">
        <v>0</v>
      </c>
      <c r="P39" s="82" t="s">
        <v>12</v>
      </c>
      <c r="Q39" s="82">
        <v>0</v>
      </c>
      <c r="R39" s="462">
        <v>0</v>
      </c>
    </row>
    <row r="40" spans="1:18" ht="116" x14ac:dyDescent="0.35">
      <c r="A40" s="59" t="s">
        <v>113</v>
      </c>
      <c r="B40" s="54" t="s">
        <v>13</v>
      </c>
      <c r="C40" s="104" t="s">
        <v>18</v>
      </c>
      <c r="D40" s="72">
        <v>90885</v>
      </c>
      <c r="E40" s="76" t="s">
        <v>12</v>
      </c>
      <c r="F40" s="55" t="s">
        <v>12</v>
      </c>
      <c r="G40" s="55" t="s">
        <v>12</v>
      </c>
      <c r="H40" s="55" t="s">
        <v>12</v>
      </c>
      <c r="I40" s="55" t="s">
        <v>12</v>
      </c>
      <c r="J40" s="55" t="s">
        <v>12</v>
      </c>
      <c r="K40" s="55">
        <v>0</v>
      </c>
      <c r="L40" s="55" t="s">
        <v>12</v>
      </c>
      <c r="M40" s="82">
        <v>0</v>
      </c>
      <c r="N40" s="82" t="s">
        <v>12</v>
      </c>
      <c r="O40" s="82">
        <v>0</v>
      </c>
      <c r="P40" s="82" t="s">
        <v>12</v>
      </c>
      <c r="Q40" s="82">
        <v>0</v>
      </c>
      <c r="R40" s="462">
        <v>0</v>
      </c>
    </row>
    <row r="41" spans="1:18" ht="72.5" x14ac:dyDescent="0.35">
      <c r="A41" s="59" t="s">
        <v>113</v>
      </c>
      <c r="B41" s="54" t="s">
        <v>10</v>
      </c>
      <c r="C41" s="104" t="s">
        <v>19</v>
      </c>
      <c r="D41" s="72">
        <v>90887</v>
      </c>
      <c r="E41" s="76" t="s">
        <v>12</v>
      </c>
      <c r="F41" s="55" t="s">
        <v>12</v>
      </c>
      <c r="G41" s="55" t="s">
        <v>12</v>
      </c>
      <c r="H41" s="55" t="s">
        <v>12</v>
      </c>
      <c r="I41" s="55" t="s">
        <v>12</v>
      </c>
      <c r="J41" s="55" t="s">
        <v>12</v>
      </c>
      <c r="K41" s="55">
        <v>0</v>
      </c>
      <c r="L41" s="442">
        <v>0</v>
      </c>
      <c r="M41" s="82">
        <v>0</v>
      </c>
      <c r="N41" s="82">
        <v>0</v>
      </c>
      <c r="O41" s="82">
        <v>0</v>
      </c>
      <c r="P41" s="82">
        <v>0</v>
      </c>
      <c r="Q41" s="82">
        <v>0</v>
      </c>
      <c r="R41" s="462">
        <v>0</v>
      </c>
    </row>
    <row r="42" spans="1:18" ht="29" x14ac:dyDescent="0.35">
      <c r="A42" s="59" t="s">
        <v>113</v>
      </c>
      <c r="B42" s="54" t="s">
        <v>13</v>
      </c>
      <c r="C42" s="104" t="s">
        <v>22</v>
      </c>
      <c r="D42" s="72">
        <v>96130</v>
      </c>
      <c r="E42" s="76" t="s">
        <v>12</v>
      </c>
      <c r="F42" s="55" t="s">
        <v>12</v>
      </c>
      <c r="G42" s="55" t="s">
        <v>12</v>
      </c>
      <c r="H42" s="55" t="s">
        <v>12</v>
      </c>
      <c r="I42" s="55" t="s">
        <v>12</v>
      </c>
      <c r="J42" s="55" t="s">
        <v>12</v>
      </c>
      <c r="K42" s="55" t="s">
        <v>12</v>
      </c>
      <c r="L42" s="55" t="s">
        <v>12</v>
      </c>
      <c r="M42" s="82">
        <v>0</v>
      </c>
      <c r="N42" s="82" t="s">
        <v>12</v>
      </c>
      <c r="O42" s="82">
        <v>0</v>
      </c>
      <c r="P42" s="82" t="s">
        <v>12</v>
      </c>
      <c r="Q42" s="82">
        <v>0</v>
      </c>
      <c r="R42" s="462">
        <v>0</v>
      </c>
    </row>
    <row r="43" spans="1:18" ht="43.5" x14ac:dyDescent="0.35">
      <c r="A43" s="59" t="s">
        <v>113</v>
      </c>
      <c r="B43" s="54" t="s">
        <v>13</v>
      </c>
      <c r="C43" s="104" t="s">
        <v>23</v>
      </c>
      <c r="D43" s="72">
        <v>96131</v>
      </c>
      <c r="E43" s="76" t="s">
        <v>12</v>
      </c>
      <c r="F43" s="55" t="s">
        <v>12</v>
      </c>
      <c r="G43" s="55" t="s">
        <v>12</v>
      </c>
      <c r="H43" s="55" t="s">
        <v>12</v>
      </c>
      <c r="I43" s="55" t="s">
        <v>12</v>
      </c>
      <c r="J43" s="55" t="s">
        <v>12</v>
      </c>
      <c r="K43" s="55" t="s">
        <v>12</v>
      </c>
      <c r="L43" s="55" t="s">
        <v>12</v>
      </c>
      <c r="M43" s="82">
        <v>0</v>
      </c>
      <c r="N43" s="82" t="s">
        <v>12</v>
      </c>
      <c r="O43" s="82">
        <v>0</v>
      </c>
      <c r="P43" s="82" t="s">
        <v>12</v>
      </c>
      <c r="Q43" s="82">
        <v>0</v>
      </c>
      <c r="R43" s="462">
        <v>0</v>
      </c>
    </row>
    <row r="44" spans="1:18" ht="58" x14ac:dyDescent="0.35">
      <c r="A44" s="59" t="s">
        <v>113</v>
      </c>
      <c r="B44" s="54" t="s">
        <v>10</v>
      </c>
      <c r="C44" s="104" t="s">
        <v>25</v>
      </c>
      <c r="D44" s="72">
        <v>96170</v>
      </c>
      <c r="E44" s="412">
        <v>0</v>
      </c>
      <c r="F44" s="414">
        <v>0</v>
      </c>
      <c r="G44" s="414">
        <v>0</v>
      </c>
      <c r="H44" s="55" t="s">
        <v>12</v>
      </c>
      <c r="I44" s="55" t="s">
        <v>12</v>
      </c>
      <c r="J44" s="55" t="s">
        <v>12</v>
      </c>
      <c r="K44" s="55">
        <v>0</v>
      </c>
      <c r="L44" s="442">
        <v>0</v>
      </c>
      <c r="M44" s="82">
        <v>0</v>
      </c>
      <c r="N44" s="82">
        <v>0</v>
      </c>
      <c r="O44" s="82">
        <v>0</v>
      </c>
      <c r="P44" s="82" t="s">
        <v>12</v>
      </c>
      <c r="Q44" s="82">
        <v>0</v>
      </c>
      <c r="R44" s="462">
        <v>0</v>
      </c>
    </row>
    <row r="45" spans="1:18" ht="58" x14ac:dyDescent="0.35">
      <c r="A45" s="59" t="s">
        <v>113</v>
      </c>
      <c r="B45" s="54" t="s">
        <v>10</v>
      </c>
      <c r="C45" s="104" t="s">
        <v>26</v>
      </c>
      <c r="D45" s="72">
        <v>96171</v>
      </c>
      <c r="E45" s="412">
        <v>0</v>
      </c>
      <c r="F45" s="414">
        <v>0</v>
      </c>
      <c r="G45" s="414">
        <v>0</v>
      </c>
      <c r="H45" s="55" t="s">
        <v>12</v>
      </c>
      <c r="I45" s="55" t="s">
        <v>12</v>
      </c>
      <c r="J45" s="55" t="s">
        <v>12</v>
      </c>
      <c r="K45" s="55">
        <v>0</v>
      </c>
      <c r="L45" s="442">
        <v>0</v>
      </c>
      <c r="M45" s="82">
        <v>0</v>
      </c>
      <c r="N45" s="82">
        <v>0</v>
      </c>
      <c r="O45" s="82">
        <v>0</v>
      </c>
      <c r="P45" s="82" t="s">
        <v>12</v>
      </c>
      <c r="Q45" s="82">
        <v>0</v>
      </c>
      <c r="R45" s="462">
        <v>0</v>
      </c>
    </row>
    <row r="46" spans="1:18" ht="87" x14ac:dyDescent="0.35">
      <c r="A46" s="59" t="s">
        <v>113</v>
      </c>
      <c r="B46" s="54" t="s">
        <v>13</v>
      </c>
      <c r="C46" s="104" t="s">
        <v>1017</v>
      </c>
      <c r="D46" s="72" t="s">
        <v>58</v>
      </c>
      <c r="E46" s="412">
        <v>0</v>
      </c>
      <c r="F46" s="414">
        <v>0</v>
      </c>
      <c r="G46" s="414">
        <v>0</v>
      </c>
      <c r="H46" s="55" t="s">
        <v>12</v>
      </c>
      <c r="I46" s="55">
        <v>0</v>
      </c>
      <c r="J46" s="55">
        <v>0</v>
      </c>
      <c r="K46" s="55">
        <v>0</v>
      </c>
      <c r="L46" s="442">
        <v>0</v>
      </c>
      <c r="M46" s="82">
        <v>0</v>
      </c>
      <c r="N46" s="82">
        <v>0</v>
      </c>
      <c r="O46" s="82">
        <v>0</v>
      </c>
      <c r="P46" s="82">
        <v>0</v>
      </c>
      <c r="Q46" s="82">
        <v>0</v>
      </c>
      <c r="R46" s="462">
        <v>0</v>
      </c>
    </row>
    <row r="47" spans="1:18" ht="29" x14ac:dyDescent="0.35">
      <c r="A47" s="59" t="s">
        <v>113</v>
      </c>
      <c r="B47" s="54" t="s">
        <v>59</v>
      </c>
      <c r="C47" s="104" t="s">
        <v>60</v>
      </c>
      <c r="D47" s="72" t="s">
        <v>61</v>
      </c>
      <c r="E47" s="76" t="s">
        <v>12</v>
      </c>
      <c r="F47" s="61" t="s">
        <v>12</v>
      </c>
      <c r="G47" s="55" t="s">
        <v>12</v>
      </c>
      <c r="H47" s="55" t="s">
        <v>12</v>
      </c>
      <c r="I47" s="55">
        <v>0</v>
      </c>
      <c r="J47" s="55">
        <v>0</v>
      </c>
      <c r="K47" s="55">
        <v>0</v>
      </c>
      <c r="L47" s="442">
        <v>0</v>
      </c>
      <c r="M47" s="82">
        <v>0</v>
      </c>
      <c r="N47" s="82">
        <v>0</v>
      </c>
      <c r="O47" s="82">
        <v>0</v>
      </c>
      <c r="P47" s="82" t="s">
        <v>12</v>
      </c>
      <c r="Q47" s="82">
        <v>0</v>
      </c>
      <c r="R47" s="462">
        <v>0</v>
      </c>
    </row>
    <row r="48" spans="1:18" ht="43.5" x14ac:dyDescent="0.35">
      <c r="A48" s="59" t="s">
        <v>113</v>
      </c>
      <c r="B48" s="54" t="s">
        <v>62</v>
      </c>
      <c r="C48" s="104" t="s">
        <v>63</v>
      </c>
      <c r="D48" s="72" t="s">
        <v>64</v>
      </c>
      <c r="E48" s="76" t="s">
        <v>12</v>
      </c>
      <c r="F48" s="55" t="s">
        <v>12</v>
      </c>
      <c r="G48" s="55" t="s">
        <v>12</v>
      </c>
      <c r="H48" s="55" t="s">
        <v>12</v>
      </c>
      <c r="I48" s="55">
        <v>0</v>
      </c>
      <c r="J48" s="55">
        <v>0</v>
      </c>
      <c r="K48" s="55">
        <v>0</v>
      </c>
      <c r="L48" s="442">
        <v>0</v>
      </c>
      <c r="M48" s="82">
        <v>0</v>
      </c>
      <c r="N48" s="82">
        <v>0</v>
      </c>
      <c r="O48" s="82">
        <v>0</v>
      </c>
      <c r="P48" s="82">
        <v>0</v>
      </c>
      <c r="Q48" s="82">
        <v>0</v>
      </c>
      <c r="R48" s="462">
        <v>0</v>
      </c>
    </row>
    <row r="49" spans="1:18" ht="43.5" x14ac:dyDescent="0.35">
      <c r="A49" s="59" t="s">
        <v>113</v>
      </c>
      <c r="B49" s="54" t="s">
        <v>65</v>
      </c>
      <c r="C49" s="104" t="s">
        <v>66</v>
      </c>
      <c r="D49" s="72" t="s">
        <v>67</v>
      </c>
      <c r="E49" s="76" t="s">
        <v>12</v>
      </c>
      <c r="F49" s="414">
        <v>0</v>
      </c>
      <c r="G49" s="414">
        <v>0</v>
      </c>
      <c r="H49" s="55" t="s">
        <v>12</v>
      </c>
      <c r="I49" s="55">
        <v>0</v>
      </c>
      <c r="J49" s="55">
        <v>0</v>
      </c>
      <c r="K49" s="55">
        <v>0</v>
      </c>
      <c r="L49" s="442">
        <v>0</v>
      </c>
      <c r="M49" s="82">
        <v>0</v>
      </c>
      <c r="N49" s="82">
        <v>0</v>
      </c>
      <c r="O49" s="82">
        <v>0</v>
      </c>
      <c r="P49" s="82" t="s">
        <v>12</v>
      </c>
      <c r="Q49" s="82">
        <v>0</v>
      </c>
      <c r="R49" s="462">
        <v>0</v>
      </c>
    </row>
    <row r="50" spans="1:18" ht="72.5" x14ac:dyDescent="0.35">
      <c r="A50" s="59" t="s">
        <v>113</v>
      </c>
      <c r="B50" s="54" t="s">
        <v>68</v>
      </c>
      <c r="C50" s="104" t="s">
        <v>69</v>
      </c>
      <c r="D50" s="72" t="s">
        <v>70</v>
      </c>
      <c r="E50" s="76" t="s">
        <v>12</v>
      </c>
      <c r="F50" s="55" t="s">
        <v>12</v>
      </c>
      <c r="G50" s="55" t="s">
        <v>12</v>
      </c>
      <c r="H50" s="61">
        <f>46.6658715/4.5</f>
        <v>10.370193666666667</v>
      </c>
      <c r="I50" s="55" t="s">
        <v>12</v>
      </c>
      <c r="J50" s="55" t="s">
        <v>12</v>
      </c>
      <c r="K50" s="55" t="s">
        <v>12</v>
      </c>
      <c r="L50" s="55" t="s">
        <v>12</v>
      </c>
      <c r="M50" s="82" t="s">
        <v>12</v>
      </c>
      <c r="N50" s="82" t="s">
        <v>12</v>
      </c>
      <c r="O50" s="82" t="s">
        <v>12</v>
      </c>
      <c r="P50" s="82" t="s">
        <v>12</v>
      </c>
      <c r="Q50" s="82" t="s">
        <v>12</v>
      </c>
      <c r="R50" s="462" t="s">
        <v>12</v>
      </c>
    </row>
    <row r="51" spans="1:18" ht="29" x14ac:dyDescent="0.35">
      <c r="A51" s="59" t="s">
        <v>113</v>
      </c>
      <c r="B51" s="54" t="s">
        <v>68</v>
      </c>
      <c r="C51" s="104" t="s">
        <v>75</v>
      </c>
      <c r="D51" s="72" t="s">
        <v>76</v>
      </c>
      <c r="E51" s="76" t="s">
        <v>12</v>
      </c>
      <c r="F51" s="55" t="s">
        <v>12</v>
      </c>
      <c r="G51" s="55" t="s">
        <v>12</v>
      </c>
      <c r="H51" s="55">
        <v>46.665871499999994</v>
      </c>
      <c r="I51" s="55" t="s">
        <v>12</v>
      </c>
      <c r="J51" s="55" t="s">
        <v>12</v>
      </c>
      <c r="K51" s="55" t="s">
        <v>12</v>
      </c>
      <c r="L51" s="55" t="s">
        <v>12</v>
      </c>
      <c r="M51" s="82" t="s">
        <v>12</v>
      </c>
      <c r="N51" s="82" t="s">
        <v>12</v>
      </c>
      <c r="O51" s="82" t="s">
        <v>12</v>
      </c>
      <c r="P51" s="82" t="s">
        <v>12</v>
      </c>
      <c r="Q51" s="82" t="s">
        <v>12</v>
      </c>
      <c r="R51" s="462" t="s">
        <v>12</v>
      </c>
    </row>
    <row r="52" spans="1:18" ht="58" x14ac:dyDescent="0.35">
      <c r="A52" s="59" t="s">
        <v>113</v>
      </c>
      <c r="B52" s="54" t="s">
        <v>13</v>
      </c>
      <c r="C52" s="104" t="s">
        <v>77</v>
      </c>
      <c r="D52" s="72" t="s">
        <v>78</v>
      </c>
      <c r="E52" s="412">
        <v>0</v>
      </c>
      <c r="F52" s="414">
        <v>0</v>
      </c>
      <c r="G52" s="414">
        <v>0</v>
      </c>
      <c r="H52" s="55">
        <v>0</v>
      </c>
      <c r="I52" s="55">
        <v>0</v>
      </c>
      <c r="J52" s="55">
        <v>0</v>
      </c>
      <c r="K52" s="55">
        <v>0</v>
      </c>
      <c r="L52" s="55" t="s">
        <v>12</v>
      </c>
      <c r="M52" s="82">
        <v>0</v>
      </c>
      <c r="N52" s="82">
        <v>0</v>
      </c>
      <c r="O52" s="82">
        <v>0</v>
      </c>
      <c r="P52" s="82">
        <v>0</v>
      </c>
      <c r="Q52" s="82">
        <v>0</v>
      </c>
      <c r="R52" s="462">
        <v>0</v>
      </c>
    </row>
    <row r="53" spans="1:18" x14ac:dyDescent="0.35">
      <c r="A53" s="59" t="s">
        <v>113</v>
      </c>
      <c r="B53" s="54" t="s">
        <v>13</v>
      </c>
      <c r="C53" s="104" t="s">
        <v>79</v>
      </c>
      <c r="D53" s="72" t="s">
        <v>80</v>
      </c>
      <c r="E53" s="412">
        <v>0</v>
      </c>
      <c r="F53" s="414">
        <v>0</v>
      </c>
      <c r="G53" s="414">
        <v>0</v>
      </c>
      <c r="H53" s="55" t="s">
        <v>12</v>
      </c>
      <c r="I53" s="55">
        <v>0</v>
      </c>
      <c r="J53" s="55">
        <v>0</v>
      </c>
      <c r="K53" s="55">
        <v>0</v>
      </c>
      <c r="L53" s="55" t="s">
        <v>12</v>
      </c>
      <c r="M53" s="82">
        <v>0</v>
      </c>
      <c r="N53" s="82">
        <v>0</v>
      </c>
      <c r="O53" s="82">
        <v>0</v>
      </c>
      <c r="P53" s="82">
        <v>0</v>
      </c>
      <c r="Q53" s="82">
        <v>0</v>
      </c>
      <c r="R53" s="462">
        <v>0</v>
      </c>
    </row>
    <row r="54" spans="1:18" ht="29" x14ac:dyDescent="0.35">
      <c r="A54" s="59" t="s">
        <v>113</v>
      </c>
      <c r="B54" s="54" t="s">
        <v>13</v>
      </c>
      <c r="C54" s="104" t="s">
        <v>955</v>
      </c>
      <c r="D54" s="72" t="s">
        <v>952</v>
      </c>
      <c r="E54" s="412">
        <v>33.402939599999996</v>
      </c>
      <c r="F54" s="414">
        <v>41.753674499999995</v>
      </c>
      <c r="G54" s="414">
        <v>48.630750299999995</v>
      </c>
      <c r="H54" s="55" t="s">
        <v>12</v>
      </c>
      <c r="I54" s="55">
        <v>49.121969999999997</v>
      </c>
      <c r="J54" s="55">
        <v>51.578068500000001</v>
      </c>
      <c r="K54" s="55">
        <v>59.437583699999998</v>
      </c>
      <c r="L54" s="55" t="s">
        <v>12</v>
      </c>
      <c r="M54" s="82">
        <v>91.366864199999995</v>
      </c>
      <c r="N54" s="82">
        <v>92.349303599999999</v>
      </c>
      <c r="O54" s="82">
        <v>102.1736976</v>
      </c>
      <c r="P54" s="82">
        <v>109.0507734</v>
      </c>
      <c r="Q54" s="82">
        <v>112.980531</v>
      </c>
      <c r="R54" s="462">
        <v>227.43472109999999</v>
      </c>
    </row>
    <row r="55" spans="1:18" ht="72.5" x14ac:dyDescent="0.35">
      <c r="A55" s="59" t="s">
        <v>113</v>
      </c>
      <c r="B55" s="54" t="s">
        <v>85</v>
      </c>
      <c r="C55" s="104" t="s">
        <v>847</v>
      </c>
      <c r="D55" s="72" t="s">
        <v>87</v>
      </c>
      <c r="E55" s="412">
        <v>0</v>
      </c>
      <c r="F55" s="414">
        <v>0</v>
      </c>
      <c r="G55" s="414">
        <v>0</v>
      </c>
      <c r="H55" s="55" t="s">
        <v>12</v>
      </c>
      <c r="I55" s="55">
        <v>0</v>
      </c>
      <c r="J55" s="55">
        <v>0</v>
      </c>
      <c r="K55" s="55">
        <v>0</v>
      </c>
      <c r="L55" s="442">
        <v>0</v>
      </c>
      <c r="M55" s="82">
        <v>0</v>
      </c>
      <c r="N55" s="82">
        <v>0</v>
      </c>
      <c r="O55" s="82">
        <v>0</v>
      </c>
      <c r="P55" s="82" t="s">
        <v>12</v>
      </c>
      <c r="Q55" s="82">
        <v>0</v>
      </c>
      <c r="R55" s="462">
        <v>0</v>
      </c>
    </row>
    <row r="56" spans="1:18" ht="87" x14ac:dyDescent="0.35">
      <c r="A56" s="59" t="s">
        <v>113</v>
      </c>
      <c r="B56" s="54" t="s">
        <v>85</v>
      </c>
      <c r="C56" s="104" t="s">
        <v>849</v>
      </c>
      <c r="D56" s="72" t="s">
        <v>87</v>
      </c>
      <c r="E56" s="412">
        <v>0</v>
      </c>
      <c r="F56" s="414">
        <v>0</v>
      </c>
      <c r="G56" s="414">
        <v>0</v>
      </c>
      <c r="H56" s="55" t="s">
        <v>12</v>
      </c>
      <c r="I56" s="55">
        <v>0</v>
      </c>
      <c r="J56" s="55">
        <v>0</v>
      </c>
      <c r="K56" s="55">
        <v>0</v>
      </c>
      <c r="L56" s="442">
        <v>0</v>
      </c>
      <c r="M56" s="82">
        <v>0</v>
      </c>
      <c r="N56" s="82">
        <v>0</v>
      </c>
      <c r="O56" s="82">
        <v>0</v>
      </c>
      <c r="P56" s="82" t="s">
        <v>12</v>
      </c>
      <c r="Q56" s="82">
        <v>0</v>
      </c>
      <c r="R56" s="462">
        <v>0</v>
      </c>
    </row>
    <row r="57" spans="1:18" ht="29" x14ac:dyDescent="0.35">
      <c r="A57" s="59" t="s">
        <v>113</v>
      </c>
      <c r="B57" s="54" t="s">
        <v>85</v>
      </c>
      <c r="C57" s="104" t="s">
        <v>88</v>
      </c>
      <c r="D57" s="72" t="s">
        <v>89</v>
      </c>
      <c r="E57" s="412">
        <v>0</v>
      </c>
      <c r="F57" s="414">
        <v>0</v>
      </c>
      <c r="G57" s="414">
        <v>0</v>
      </c>
      <c r="H57" s="55" t="s">
        <v>12</v>
      </c>
      <c r="I57" s="55">
        <v>0</v>
      </c>
      <c r="J57" s="55">
        <v>0</v>
      </c>
      <c r="K57" s="55">
        <v>0</v>
      </c>
      <c r="L57" s="442">
        <v>0</v>
      </c>
      <c r="M57" s="82">
        <v>0</v>
      </c>
      <c r="N57" s="82">
        <v>0</v>
      </c>
      <c r="O57" s="82">
        <v>0</v>
      </c>
      <c r="P57" s="82" t="s">
        <v>12</v>
      </c>
      <c r="Q57" s="82">
        <v>0</v>
      </c>
      <c r="R57" s="462">
        <v>0</v>
      </c>
    </row>
    <row r="58" spans="1:18" ht="43.5" x14ac:dyDescent="0.35">
      <c r="A58" s="59" t="s">
        <v>113</v>
      </c>
      <c r="B58" s="54" t="s">
        <v>59</v>
      </c>
      <c r="C58" s="104" t="s">
        <v>90</v>
      </c>
      <c r="D58" s="72" t="s">
        <v>91</v>
      </c>
      <c r="E58" s="76" t="s">
        <v>12</v>
      </c>
      <c r="F58" s="55" t="s">
        <v>12</v>
      </c>
      <c r="G58" s="55" t="s">
        <v>12</v>
      </c>
      <c r="H58" s="55" t="s">
        <v>12</v>
      </c>
      <c r="I58" s="55">
        <v>0</v>
      </c>
      <c r="J58" s="55">
        <v>0</v>
      </c>
      <c r="K58" s="55">
        <v>0</v>
      </c>
      <c r="L58" s="55" t="s">
        <v>12</v>
      </c>
      <c r="M58" s="82">
        <v>0</v>
      </c>
      <c r="N58" s="82">
        <v>0</v>
      </c>
      <c r="O58" s="82">
        <v>0</v>
      </c>
      <c r="P58" s="82" t="s">
        <v>12</v>
      </c>
      <c r="Q58" s="82">
        <v>0</v>
      </c>
      <c r="R58" s="462">
        <v>0</v>
      </c>
    </row>
    <row r="59" spans="1:18" ht="58" x14ac:dyDescent="0.35">
      <c r="A59" s="59" t="s">
        <v>113</v>
      </c>
      <c r="B59" s="54" t="s">
        <v>92</v>
      </c>
      <c r="C59" s="104" t="s">
        <v>93</v>
      </c>
      <c r="D59" s="72" t="s">
        <v>94</v>
      </c>
      <c r="E59" s="76" t="s">
        <v>12</v>
      </c>
      <c r="F59" s="414">
        <v>0</v>
      </c>
      <c r="G59" s="414">
        <v>0</v>
      </c>
      <c r="H59" s="55" t="s">
        <v>12</v>
      </c>
      <c r="I59" s="55">
        <v>0</v>
      </c>
      <c r="J59" s="55">
        <v>0</v>
      </c>
      <c r="K59" s="55">
        <v>0</v>
      </c>
      <c r="L59" s="442">
        <v>0</v>
      </c>
      <c r="M59" s="82">
        <v>0</v>
      </c>
      <c r="N59" s="82">
        <v>0</v>
      </c>
      <c r="O59" s="82">
        <v>0</v>
      </c>
      <c r="P59" s="82" t="s">
        <v>12</v>
      </c>
      <c r="Q59" s="82">
        <v>0</v>
      </c>
      <c r="R59" s="462">
        <v>0</v>
      </c>
    </row>
    <row r="60" spans="1:18" ht="43.5" x14ac:dyDescent="0.35">
      <c r="A60" s="59" t="s">
        <v>113</v>
      </c>
      <c r="B60" s="54" t="s">
        <v>10</v>
      </c>
      <c r="C60" s="104" t="s">
        <v>95</v>
      </c>
      <c r="D60" s="72" t="s">
        <v>96</v>
      </c>
      <c r="E60" s="412">
        <v>0</v>
      </c>
      <c r="F60" s="414">
        <v>0</v>
      </c>
      <c r="G60" s="414">
        <v>0</v>
      </c>
      <c r="H60" s="55" t="s">
        <v>12</v>
      </c>
      <c r="I60" s="55">
        <v>0</v>
      </c>
      <c r="J60" s="55">
        <v>0</v>
      </c>
      <c r="K60" s="55">
        <v>0</v>
      </c>
      <c r="L60" s="442">
        <v>0</v>
      </c>
      <c r="M60" s="82">
        <v>0</v>
      </c>
      <c r="N60" s="82">
        <v>0</v>
      </c>
      <c r="O60" s="82">
        <v>0</v>
      </c>
      <c r="P60" s="82">
        <v>0</v>
      </c>
      <c r="Q60" s="82">
        <v>0</v>
      </c>
      <c r="R60" s="462">
        <v>0</v>
      </c>
    </row>
    <row r="61" spans="1:18" x14ac:dyDescent="0.35">
      <c r="A61" s="59" t="s">
        <v>115</v>
      </c>
      <c r="B61" s="54" t="s">
        <v>10</v>
      </c>
      <c r="C61" s="104" t="s">
        <v>11</v>
      </c>
      <c r="D61" s="54">
        <v>90785</v>
      </c>
      <c r="E61" s="412">
        <v>0</v>
      </c>
      <c r="F61" s="414">
        <v>0</v>
      </c>
      <c r="G61" s="414">
        <v>0</v>
      </c>
      <c r="H61" s="55" t="s">
        <v>12</v>
      </c>
      <c r="I61" s="55">
        <v>0</v>
      </c>
      <c r="J61" s="55">
        <v>0</v>
      </c>
      <c r="K61" s="55">
        <v>0</v>
      </c>
      <c r="L61" s="442">
        <v>0</v>
      </c>
      <c r="M61" s="82">
        <v>0</v>
      </c>
      <c r="N61" s="82">
        <v>0</v>
      </c>
      <c r="O61" s="82">
        <v>0</v>
      </c>
      <c r="P61" s="82">
        <v>0</v>
      </c>
      <c r="Q61" s="82">
        <v>0</v>
      </c>
      <c r="R61" s="462">
        <v>0</v>
      </c>
    </row>
    <row r="62" spans="1:18" ht="29" x14ac:dyDescent="0.35">
      <c r="A62" s="59" t="s">
        <v>115</v>
      </c>
      <c r="B62" s="54" t="s">
        <v>13</v>
      </c>
      <c r="C62" s="104" t="s">
        <v>14</v>
      </c>
      <c r="D62" s="54">
        <v>90791</v>
      </c>
      <c r="E62" s="76" t="s">
        <v>12</v>
      </c>
      <c r="F62" s="55" t="s">
        <v>12</v>
      </c>
      <c r="G62" s="55" t="s">
        <v>12</v>
      </c>
      <c r="H62" s="55" t="s">
        <v>12</v>
      </c>
      <c r="I62" s="55" t="s">
        <v>12</v>
      </c>
      <c r="J62" s="55" t="s">
        <v>12</v>
      </c>
      <c r="K62" s="55">
        <v>0</v>
      </c>
      <c r="L62" s="55" t="s">
        <v>12</v>
      </c>
      <c r="M62" s="82">
        <v>0</v>
      </c>
      <c r="N62" s="82" t="s">
        <v>12</v>
      </c>
      <c r="O62" s="82">
        <v>0</v>
      </c>
      <c r="P62" s="82" t="s">
        <v>12</v>
      </c>
      <c r="Q62" s="82">
        <v>0</v>
      </c>
      <c r="R62" s="462">
        <v>0</v>
      </c>
    </row>
    <row r="63" spans="1:18" ht="43.5" x14ac:dyDescent="0.35">
      <c r="A63" s="59" t="s">
        <v>115</v>
      </c>
      <c r="B63" s="54" t="s">
        <v>16</v>
      </c>
      <c r="C63" s="104" t="s">
        <v>999</v>
      </c>
      <c r="D63" s="54">
        <v>90846</v>
      </c>
      <c r="E63" s="76" t="s">
        <v>12</v>
      </c>
      <c r="F63" s="55" t="s">
        <v>12</v>
      </c>
      <c r="G63" s="55" t="s">
        <v>12</v>
      </c>
      <c r="H63" s="55" t="s">
        <v>12</v>
      </c>
      <c r="I63" s="55" t="s">
        <v>12</v>
      </c>
      <c r="J63" s="55" t="s">
        <v>12</v>
      </c>
      <c r="K63" s="55">
        <v>0</v>
      </c>
      <c r="L63" s="55" t="s">
        <v>12</v>
      </c>
      <c r="M63" s="82">
        <v>0</v>
      </c>
      <c r="N63" s="82" t="s">
        <v>12</v>
      </c>
      <c r="O63" s="82">
        <v>0</v>
      </c>
      <c r="P63" s="82" t="s">
        <v>12</v>
      </c>
      <c r="Q63" s="82">
        <v>0</v>
      </c>
      <c r="R63" s="462">
        <v>0</v>
      </c>
    </row>
    <row r="64" spans="1:18" ht="43.5" x14ac:dyDescent="0.35">
      <c r="A64" s="59" t="s">
        <v>115</v>
      </c>
      <c r="B64" s="54" t="s">
        <v>16</v>
      </c>
      <c r="C64" s="104" t="s">
        <v>1001</v>
      </c>
      <c r="D64" s="54">
        <v>90847</v>
      </c>
      <c r="E64" s="76" t="s">
        <v>12</v>
      </c>
      <c r="F64" s="55" t="s">
        <v>12</v>
      </c>
      <c r="G64" s="55" t="s">
        <v>12</v>
      </c>
      <c r="H64" s="55" t="s">
        <v>12</v>
      </c>
      <c r="I64" s="55" t="s">
        <v>12</v>
      </c>
      <c r="J64" s="55" t="s">
        <v>12</v>
      </c>
      <c r="K64" s="55">
        <v>0</v>
      </c>
      <c r="L64" s="55" t="s">
        <v>12</v>
      </c>
      <c r="M64" s="82">
        <v>0</v>
      </c>
      <c r="N64" s="82" t="s">
        <v>12</v>
      </c>
      <c r="O64" s="82">
        <v>0</v>
      </c>
      <c r="P64" s="82" t="s">
        <v>12</v>
      </c>
      <c r="Q64" s="82">
        <v>0</v>
      </c>
      <c r="R64" s="462">
        <v>0</v>
      </c>
    </row>
    <row r="65" spans="1:18" ht="29" x14ac:dyDescent="0.35">
      <c r="A65" s="59" t="s">
        <v>115</v>
      </c>
      <c r="B65" s="54" t="s">
        <v>16</v>
      </c>
      <c r="C65" s="104" t="s">
        <v>17</v>
      </c>
      <c r="D65" s="54">
        <v>90849</v>
      </c>
      <c r="E65" s="76" t="s">
        <v>12</v>
      </c>
      <c r="F65" s="55" t="s">
        <v>12</v>
      </c>
      <c r="G65" s="55" t="s">
        <v>12</v>
      </c>
      <c r="H65" s="55" t="s">
        <v>12</v>
      </c>
      <c r="I65" s="55" t="s">
        <v>12</v>
      </c>
      <c r="J65" s="55" t="s">
        <v>12</v>
      </c>
      <c r="K65" s="55">
        <v>0</v>
      </c>
      <c r="L65" s="55" t="s">
        <v>12</v>
      </c>
      <c r="M65" s="82">
        <v>0</v>
      </c>
      <c r="N65" s="82" t="s">
        <v>12</v>
      </c>
      <c r="O65" s="82">
        <v>0</v>
      </c>
      <c r="P65" s="82" t="s">
        <v>12</v>
      </c>
      <c r="Q65" s="82">
        <v>0</v>
      </c>
      <c r="R65" s="462">
        <v>0</v>
      </c>
    </row>
    <row r="66" spans="1:18" ht="116" x14ac:dyDescent="0.35">
      <c r="A66" s="59" t="s">
        <v>115</v>
      </c>
      <c r="B66" s="54" t="s">
        <v>13</v>
      </c>
      <c r="C66" s="104" t="s">
        <v>18</v>
      </c>
      <c r="D66" s="54">
        <v>90885</v>
      </c>
      <c r="E66" s="76" t="s">
        <v>12</v>
      </c>
      <c r="F66" s="55" t="s">
        <v>12</v>
      </c>
      <c r="G66" s="55" t="s">
        <v>12</v>
      </c>
      <c r="H66" s="55" t="s">
        <v>12</v>
      </c>
      <c r="I66" s="55" t="s">
        <v>12</v>
      </c>
      <c r="J66" s="55" t="s">
        <v>12</v>
      </c>
      <c r="K66" s="55">
        <v>0</v>
      </c>
      <c r="L66" s="55" t="s">
        <v>12</v>
      </c>
      <c r="M66" s="82">
        <v>0</v>
      </c>
      <c r="N66" s="82" t="s">
        <v>12</v>
      </c>
      <c r="O66" s="82">
        <v>0</v>
      </c>
      <c r="P66" s="82" t="s">
        <v>12</v>
      </c>
      <c r="Q66" s="82">
        <v>0</v>
      </c>
      <c r="R66" s="462">
        <v>0</v>
      </c>
    </row>
    <row r="67" spans="1:18" ht="72.5" x14ac:dyDescent="0.35">
      <c r="A67" s="59" t="s">
        <v>115</v>
      </c>
      <c r="B67" s="54" t="s">
        <v>10</v>
      </c>
      <c r="C67" s="104" t="s">
        <v>19</v>
      </c>
      <c r="D67" s="54">
        <v>90887</v>
      </c>
      <c r="E67" s="76" t="s">
        <v>12</v>
      </c>
      <c r="F67" s="55" t="s">
        <v>12</v>
      </c>
      <c r="G67" s="55" t="s">
        <v>12</v>
      </c>
      <c r="H67" s="55" t="s">
        <v>12</v>
      </c>
      <c r="I67" s="55" t="s">
        <v>12</v>
      </c>
      <c r="J67" s="55" t="s">
        <v>12</v>
      </c>
      <c r="K67" s="55">
        <v>0</v>
      </c>
      <c r="L67" s="442">
        <v>0</v>
      </c>
      <c r="M67" s="82">
        <v>0</v>
      </c>
      <c r="N67" s="82">
        <v>0</v>
      </c>
      <c r="O67" s="82">
        <v>0</v>
      </c>
      <c r="P67" s="82">
        <v>0</v>
      </c>
      <c r="Q67" s="82">
        <v>0</v>
      </c>
      <c r="R67" s="462">
        <v>0</v>
      </c>
    </row>
    <row r="68" spans="1:18" ht="29" x14ac:dyDescent="0.35">
      <c r="A68" s="59" t="s">
        <v>115</v>
      </c>
      <c r="B68" s="54" t="s">
        <v>13</v>
      </c>
      <c r="C68" s="104" t="s">
        <v>22</v>
      </c>
      <c r="D68" s="54">
        <v>96130</v>
      </c>
      <c r="E68" s="76" t="s">
        <v>12</v>
      </c>
      <c r="F68" s="55" t="s">
        <v>12</v>
      </c>
      <c r="G68" s="55" t="s">
        <v>12</v>
      </c>
      <c r="H68" s="55" t="s">
        <v>12</v>
      </c>
      <c r="I68" s="55" t="s">
        <v>12</v>
      </c>
      <c r="J68" s="55" t="s">
        <v>12</v>
      </c>
      <c r="K68" s="55" t="s">
        <v>12</v>
      </c>
      <c r="L68" s="55" t="s">
        <v>12</v>
      </c>
      <c r="M68" s="82">
        <v>0</v>
      </c>
      <c r="N68" s="82" t="s">
        <v>12</v>
      </c>
      <c r="O68" s="82">
        <v>0</v>
      </c>
      <c r="P68" s="82" t="s">
        <v>12</v>
      </c>
      <c r="Q68" s="82">
        <v>0</v>
      </c>
      <c r="R68" s="462">
        <v>0</v>
      </c>
    </row>
    <row r="69" spans="1:18" ht="43.5" x14ac:dyDescent="0.35">
      <c r="A69" s="59" t="s">
        <v>115</v>
      </c>
      <c r="B69" s="54" t="s">
        <v>13</v>
      </c>
      <c r="C69" s="104" t="s">
        <v>23</v>
      </c>
      <c r="D69" s="54">
        <v>96131</v>
      </c>
      <c r="E69" s="76" t="s">
        <v>12</v>
      </c>
      <c r="F69" s="55" t="s">
        <v>12</v>
      </c>
      <c r="G69" s="55" t="s">
        <v>12</v>
      </c>
      <c r="H69" s="55" t="s">
        <v>12</v>
      </c>
      <c r="I69" s="55" t="s">
        <v>12</v>
      </c>
      <c r="J69" s="55" t="s">
        <v>12</v>
      </c>
      <c r="K69" s="55" t="s">
        <v>12</v>
      </c>
      <c r="L69" s="55" t="s">
        <v>12</v>
      </c>
      <c r="M69" s="82">
        <v>0</v>
      </c>
      <c r="N69" s="82" t="s">
        <v>12</v>
      </c>
      <c r="O69" s="82">
        <v>0</v>
      </c>
      <c r="P69" s="82" t="s">
        <v>12</v>
      </c>
      <c r="Q69" s="82">
        <v>0</v>
      </c>
      <c r="R69" s="462">
        <v>0</v>
      </c>
    </row>
    <row r="70" spans="1:18" ht="58" x14ac:dyDescent="0.35">
      <c r="A70" s="59" t="s">
        <v>115</v>
      </c>
      <c r="B70" s="54" t="s">
        <v>10</v>
      </c>
      <c r="C70" s="104" t="s">
        <v>25</v>
      </c>
      <c r="D70" s="54">
        <v>96170</v>
      </c>
      <c r="E70" s="412">
        <v>0</v>
      </c>
      <c r="F70" s="414">
        <v>0</v>
      </c>
      <c r="G70" s="414">
        <v>0</v>
      </c>
      <c r="H70" s="55" t="s">
        <v>12</v>
      </c>
      <c r="I70" s="55" t="s">
        <v>12</v>
      </c>
      <c r="J70" s="55" t="s">
        <v>12</v>
      </c>
      <c r="K70" s="55">
        <v>0</v>
      </c>
      <c r="L70" s="442">
        <v>0</v>
      </c>
      <c r="M70" s="82">
        <v>0</v>
      </c>
      <c r="N70" s="82">
        <v>0</v>
      </c>
      <c r="O70" s="82">
        <v>0</v>
      </c>
      <c r="P70" s="82" t="s">
        <v>12</v>
      </c>
      <c r="Q70" s="82">
        <v>0</v>
      </c>
      <c r="R70" s="462">
        <v>0</v>
      </c>
    </row>
    <row r="71" spans="1:18" ht="58" x14ac:dyDescent="0.35">
      <c r="A71" s="59" t="s">
        <v>115</v>
      </c>
      <c r="B71" s="54" t="s">
        <v>10</v>
      </c>
      <c r="C71" s="104" t="s">
        <v>26</v>
      </c>
      <c r="D71" s="54">
        <v>96171</v>
      </c>
      <c r="E71" s="412">
        <v>0</v>
      </c>
      <c r="F71" s="414">
        <v>0</v>
      </c>
      <c r="G71" s="414">
        <v>0</v>
      </c>
      <c r="H71" s="55" t="s">
        <v>12</v>
      </c>
      <c r="I71" s="55" t="s">
        <v>12</v>
      </c>
      <c r="J71" s="55" t="s">
        <v>12</v>
      </c>
      <c r="K71" s="55">
        <v>0</v>
      </c>
      <c r="L71" s="442">
        <v>0</v>
      </c>
      <c r="M71" s="82">
        <v>0</v>
      </c>
      <c r="N71" s="82">
        <v>0</v>
      </c>
      <c r="O71" s="82">
        <v>0</v>
      </c>
      <c r="P71" s="82" t="s">
        <v>12</v>
      </c>
      <c r="Q71" s="82">
        <v>0</v>
      </c>
      <c r="R71" s="462">
        <v>0</v>
      </c>
    </row>
    <row r="72" spans="1:18" ht="87" x14ac:dyDescent="0.35">
      <c r="A72" s="59" t="s">
        <v>115</v>
      </c>
      <c r="B72" s="54" t="s">
        <v>13</v>
      </c>
      <c r="C72" s="104" t="s">
        <v>1017</v>
      </c>
      <c r="D72" s="54" t="s">
        <v>58</v>
      </c>
      <c r="E72" s="412">
        <v>0</v>
      </c>
      <c r="F72" s="414">
        <v>0</v>
      </c>
      <c r="G72" s="414">
        <v>0</v>
      </c>
      <c r="H72" s="55" t="s">
        <v>12</v>
      </c>
      <c r="I72" s="55">
        <v>0</v>
      </c>
      <c r="J72" s="55">
        <v>0</v>
      </c>
      <c r="K72" s="55">
        <v>0</v>
      </c>
      <c r="L72" s="442">
        <v>0</v>
      </c>
      <c r="M72" s="82">
        <v>0</v>
      </c>
      <c r="N72" s="82">
        <v>0</v>
      </c>
      <c r="O72" s="82">
        <v>0</v>
      </c>
      <c r="P72" s="82">
        <v>0</v>
      </c>
      <c r="Q72" s="82">
        <v>0</v>
      </c>
      <c r="R72" s="462">
        <v>0</v>
      </c>
    </row>
    <row r="73" spans="1:18" ht="29" x14ac:dyDescent="0.35">
      <c r="A73" s="59" t="s">
        <v>115</v>
      </c>
      <c r="B73" s="54" t="s">
        <v>59</v>
      </c>
      <c r="C73" s="104" t="s">
        <v>60</v>
      </c>
      <c r="D73" s="54" t="s">
        <v>61</v>
      </c>
      <c r="E73" s="76" t="s">
        <v>12</v>
      </c>
      <c r="F73" s="61" t="s">
        <v>12</v>
      </c>
      <c r="G73" s="55" t="s">
        <v>12</v>
      </c>
      <c r="H73" s="55" t="s">
        <v>12</v>
      </c>
      <c r="I73" s="55">
        <v>0</v>
      </c>
      <c r="J73" s="55">
        <v>0</v>
      </c>
      <c r="K73" s="55">
        <v>0</v>
      </c>
      <c r="L73" s="442">
        <v>0</v>
      </c>
      <c r="M73" s="82">
        <v>0</v>
      </c>
      <c r="N73" s="82">
        <v>0</v>
      </c>
      <c r="O73" s="82">
        <v>0</v>
      </c>
      <c r="P73" s="82" t="s">
        <v>12</v>
      </c>
      <c r="Q73" s="82">
        <v>0</v>
      </c>
      <c r="R73" s="462">
        <v>0</v>
      </c>
    </row>
    <row r="74" spans="1:18" ht="43.5" x14ac:dyDescent="0.35">
      <c r="A74" s="59" t="s">
        <v>115</v>
      </c>
      <c r="B74" s="54" t="s">
        <v>62</v>
      </c>
      <c r="C74" s="104" t="s">
        <v>63</v>
      </c>
      <c r="D74" s="54" t="s">
        <v>64</v>
      </c>
      <c r="E74" s="76" t="s">
        <v>12</v>
      </c>
      <c r="F74" s="55" t="s">
        <v>12</v>
      </c>
      <c r="G74" s="55" t="s">
        <v>12</v>
      </c>
      <c r="H74" s="55" t="s">
        <v>12</v>
      </c>
      <c r="I74" s="55">
        <v>0</v>
      </c>
      <c r="J74" s="55">
        <v>0</v>
      </c>
      <c r="K74" s="55">
        <v>0</v>
      </c>
      <c r="L74" s="442">
        <v>0</v>
      </c>
      <c r="M74" s="82">
        <v>0</v>
      </c>
      <c r="N74" s="82">
        <v>0</v>
      </c>
      <c r="O74" s="82">
        <v>0</v>
      </c>
      <c r="P74" s="82">
        <v>0</v>
      </c>
      <c r="Q74" s="82">
        <v>0</v>
      </c>
      <c r="R74" s="462">
        <v>0</v>
      </c>
    </row>
    <row r="75" spans="1:18" ht="43.5" x14ac:dyDescent="0.35">
      <c r="A75" s="59" t="s">
        <v>115</v>
      </c>
      <c r="B75" s="54" t="s">
        <v>65</v>
      </c>
      <c r="C75" s="104" t="s">
        <v>66</v>
      </c>
      <c r="D75" s="54" t="s">
        <v>67</v>
      </c>
      <c r="E75" s="76" t="s">
        <v>12</v>
      </c>
      <c r="F75" s="414">
        <v>0</v>
      </c>
      <c r="G75" s="414">
        <v>0</v>
      </c>
      <c r="H75" s="55" t="s">
        <v>12</v>
      </c>
      <c r="I75" s="55">
        <v>0</v>
      </c>
      <c r="J75" s="55">
        <v>0</v>
      </c>
      <c r="K75" s="55">
        <v>0</v>
      </c>
      <c r="L75" s="442">
        <v>0</v>
      </c>
      <c r="M75" s="82">
        <v>0</v>
      </c>
      <c r="N75" s="82">
        <v>0</v>
      </c>
      <c r="O75" s="82">
        <v>0</v>
      </c>
      <c r="P75" s="82" t="s">
        <v>12</v>
      </c>
      <c r="Q75" s="82">
        <v>0</v>
      </c>
      <c r="R75" s="462">
        <v>0</v>
      </c>
    </row>
    <row r="76" spans="1:18" ht="72.5" x14ac:dyDescent="0.35">
      <c r="A76" s="59" t="s">
        <v>115</v>
      </c>
      <c r="B76" s="54" t="s">
        <v>68</v>
      </c>
      <c r="C76" s="104" t="s">
        <v>69</v>
      </c>
      <c r="D76" s="54" t="s">
        <v>70</v>
      </c>
      <c r="E76" s="76" t="s">
        <v>12</v>
      </c>
      <c r="F76" s="55" t="s">
        <v>12</v>
      </c>
      <c r="G76" s="55" t="s">
        <v>12</v>
      </c>
      <c r="H76" s="61">
        <f>46.6658715/4.5</f>
        <v>10.370193666666667</v>
      </c>
      <c r="I76" s="55" t="s">
        <v>12</v>
      </c>
      <c r="J76" s="55" t="s">
        <v>12</v>
      </c>
      <c r="K76" s="55" t="s">
        <v>12</v>
      </c>
      <c r="L76" s="55" t="s">
        <v>12</v>
      </c>
      <c r="M76" s="82" t="s">
        <v>12</v>
      </c>
      <c r="N76" s="82" t="s">
        <v>12</v>
      </c>
      <c r="O76" s="82" t="s">
        <v>12</v>
      </c>
      <c r="P76" s="82" t="s">
        <v>12</v>
      </c>
      <c r="Q76" s="82" t="s">
        <v>12</v>
      </c>
      <c r="R76" s="462" t="s">
        <v>12</v>
      </c>
    </row>
    <row r="77" spans="1:18" ht="29" x14ac:dyDescent="0.35">
      <c r="A77" s="59" t="s">
        <v>115</v>
      </c>
      <c r="B77" s="54" t="s">
        <v>68</v>
      </c>
      <c r="C77" s="104" t="s">
        <v>75</v>
      </c>
      <c r="D77" s="54" t="s">
        <v>76</v>
      </c>
      <c r="E77" s="76" t="s">
        <v>12</v>
      </c>
      <c r="F77" s="55" t="s">
        <v>12</v>
      </c>
      <c r="G77" s="55" t="s">
        <v>12</v>
      </c>
      <c r="H77" s="55">
        <v>46.665871499999994</v>
      </c>
      <c r="I77" s="55" t="s">
        <v>12</v>
      </c>
      <c r="J77" s="55" t="s">
        <v>12</v>
      </c>
      <c r="K77" s="55" t="s">
        <v>12</v>
      </c>
      <c r="L77" s="55" t="s">
        <v>12</v>
      </c>
      <c r="M77" s="82" t="s">
        <v>12</v>
      </c>
      <c r="N77" s="82" t="s">
        <v>12</v>
      </c>
      <c r="O77" s="82" t="s">
        <v>12</v>
      </c>
      <c r="P77" s="82" t="s">
        <v>12</v>
      </c>
      <c r="Q77" s="82" t="s">
        <v>12</v>
      </c>
      <c r="R77" s="462" t="s">
        <v>12</v>
      </c>
    </row>
    <row r="78" spans="1:18" ht="58" x14ac:dyDescent="0.35">
      <c r="A78" s="59" t="s">
        <v>115</v>
      </c>
      <c r="B78" s="54" t="s">
        <v>13</v>
      </c>
      <c r="C78" s="104" t="s">
        <v>77</v>
      </c>
      <c r="D78" s="54" t="s">
        <v>78</v>
      </c>
      <c r="E78" s="412">
        <v>0</v>
      </c>
      <c r="F78" s="414">
        <v>0</v>
      </c>
      <c r="G78" s="414">
        <v>0</v>
      </c>
      <c r="H78" s="55">
        <v>0</v>
      </c>
      <c r="I78" s="55">
        <v>0</v>
      </c>
      <c r="J78" s="55">
        <v>0</v>
      </c>
      <c r="K78" s="55">
        <v>0</v>
      </c>
      <c r="L78" s="55" t="s">
        <v>12</v>
      </c>
      <c r="M78" s="82">
        <v>0</v>
      </c>
      <c r="N78" s="82">
        <v>0</v>
      </c>
      <c r="O78" s="82">
        <v>0</v>
      </c>
      <c r="P78" s="82">
        <v>0</v>
      </c>
      <c r="Q78" s="82">
        <v>0</v>
      </c>
      <c r="R78" s="462">
        <v>0</v>
      </c>
    </row>
    <row r="79" spans="1:18" x14ac:dyDescent="0.35">
      <c r="A79" s="59" t="s">
        <v>115</v>
      </c>
      <c r="B79" s="54" t="s">
        <v>13</v>
      </c>
      <c r="C79" s="104" t="s">
        <v>79</v>
      </c>
      <c r="D79" s="54" t="s">
        <v>80</v>
      </c>
      <c r="E79" s="412">
        <v>0</v>
      </c>
      <c r="F79" s="414">
        <v>0</v>
      </c>
      <c r="G79" s="414">
        <v>0</v>
      </c>
      <c r="H79" s="55" t="s">
        <v>12</v>
      </c>
      <c r="I79" s="55">
        <v>0</v>
      </c>
      <c r="J79" s="55">
        <v>0</v>
      </c>
      <c r="K79" s="55">
        <v>0</v>
      </c>
      <c r="L79" s="55" t="s">
        <v>12</v>
      </c>
      <c r="M79" s="82">
        <v>0</v>
      </c>
      <c r="N79" s="82">
        <v>0</v>
      </c>
      <c r="O79" s="82">
        <v>0</v>
      </c>
      <c r="P79" s="82">
        <v>0</v>
      </c>
      <c r="Q79" s="82">
        <v>0</v>
      </c>
      <c r="R79" s="462">
        <v>0</v>
      </c>
    </row>
    <row r="80" spans="1:18" ht="29" x14ac:dyDescent="0.35">
      <c r="A80" s="59" t="s">
        <v>115</v>
      </c>
      <c r="B80" s="54" t="s">
        <v>13</v>
      </c>
      <c r="C80" s="104" t="s">
        <v>955</v>
      </c>
      <c r="D80" s="54" t="s">
        <v>952</v>
      </c>
      <c r="E80" s="412">
        <v>33.402939599999996</v>
      </c>
      <c r="F80" s="414">
        <v>41.753674499999995</v>
      </c>
      <c r="G80" s="414">
        <v>48.630750299999995</v>
      </c>
      <c r="H80" s="55" t="s">
        <v>12</v>
      </c>
      <c r="I80" s="55">
        <v>49.121969999999997</v>
      </c>
      <c r="J80" s="55">
        <v>51.578068500000001</v>
      </c>
      <c r="K80" s="55">
        <v>59.437583699999998</v>
      </c>
      <c r="L80" s="55" t="s">
        <v>12</v>
      </c>
      <c r="M80" s="82">
        <v>91.366864199999995</v>
      </c>
      <c r="N80" s="82">
        <v>92.349303599999999</v>
      </c>
      <c r="O80" s="82">
        <v>102.1736976</v>
      </c>
      <c r="P80" s="82">
        <v>109.0507734</v>
      </c>
      <c r="Q80" s="82">
        <v>112.980531</v>
      </c>
      <c r="R80" s="462">
        <v>227.43472109999999</v>
      </c>
    </row>
    <row r="81" spans="1:18" ht="72.5" x14ac:dyDescent="0.35">
      <c r="A81" s="59" t="s">
        <v>115</v>
      </c>
      <c r="B81" s="54" t="s">
        <v>85</v>
      </c>
      <c r="C81" s="104" t="s">
        <v>847</v>
      </c>
      <c r="D81" s="54" t="s">
        <v>87</v>
      </c>
      <c r="E81" s="412">
        <v>0</v>
      </c>
      <c r="F81" s="414">
        <v>0</v>
      </c>
      <c r="G81" s="414">
        <v>0</v>
      </c>
      <c r="H81" s="55" t="s">
        <v>12</v>
      </c>
      <c r="I81" s="55">
        <v>0</v>
      </c>
      <c r="J81" s="55">
        <v>0</v>
      </c>
      <c r="K81" s="55">
        <v>0</v>
      </c>
      <c r="L81" s="442">
        <v>0</v>
      </c>
      <c r="M81" s="82">
        <v>0</v>
      </c>
      <c r="N81" s="82">
        <v>0</v>
      </c>
      <c r="O81" s="82">
        <v>0</v>
      </c>
      <c r="P81" s="82" t="s">
        <v>12</v>
      </c>
      <c r="Q81" s="82">
        <v>0</v>
      </c>
      <c r="R81" s="462">
        <v>0</v>
      </c>
    </row>
    <row r="82" spans="1:18" ht="87" x14ac:dyDescent="0.35">
      <c r="A82" s="59" t="s">
        <v>115</v>
      </c>
      <c r="B82" s="54" t="s">
        <v>85</v>
      </c>
      <c r="C82" s="104" t="s">
        <v>849</v>
      </c>
      <c r="D82" s="54" t="s">
        <v>87</v>
      </c>
      <c r="E82" s="412">
        <v>0</v>
      </c>
      <c r="F82" s="414">
        <v>0</v>
      </c>
      <c r="G82" s="414">
        <v>0</v>
      </c>
      <c r="H82" s="55" t="s">
        <v>12</v>
      </c>
      <c r="I82" s="55">
        <v>0</v>
      </c>
      <c r="J82" s="55">
        <v>0</v>
      </c>
      <c r="K82" s="55">
        <v>0</v>
      </c>
      <c r="L82" s="442">
        <v>0</v>
      </c>
      <c r="M82" s="82">
        <v>0</v>
      </c>
      <c r="N82" s="82">
        <v>0</v>
      </c>
      <c r="O82" s="82">
        <v>0</v>
      </c>
      <c r="P82" s="82" t="s">
        <v>12</v>
      </c>
      <c r="Q82" s="82">
        <v>0</v>
      </c>
      <c r="R82" s="462">
        <v>0</v>
      </c>
    </row>
    <row r="83" spans="1:18" ht="29" x14ac:dyDescent="0.35">
      <c r="A83" s="59" t="s">
        <v>115</v>
      </c>
      <c r="B83" s="54" t="s">
        <v>85</v>
      </c>
      <c r="C83" s="104" t="s">
        <v>88</v>
      </c>
      <c r="D83" s="54" t="s">
        <v>89</v>
      </c>
      <c r="E83" s="412">
        <v>0</v>
      </c>
      <c r="F83" s="414">
        <v>0</v>
      </c>
      <c r="G83" s="414">
        <v>0</v>
      </c>
      <c r="H83" s="55" t="s">
        <v>12</v>
      </c>
      <c r="I83" s="55">
        <v>0</v>
      </c>
      <c r="J83" s="55">
        <v>0</v>
      </c>
      <c r="K83" s="55">
        <v>0</v>
      </c>
      <c r="L83" s="442">
        <v>0</v>
      </c>
      <c r="M83" s="82">
        <v>0</v>
      </c>
      <c r="N83" s="82">
        <v>0</v>
      </c>
      <c r="O83" s="82">
        <v>0</v>
      </c>
      <c r="P83" s="82" t="s">
        <v>12</v>
      </c>
      <c r="Q83" s="82">
        <v>0</v>
      </c>
      <c r="R83" s="462">
        <v>0</v>
      </c>
    </row>
    <row r="84" spans="1:18" ht="43.5" x14ac:dyDescent="0.35">
      <c r="A84" s="59" t="s">
        <v>115</v>
      </c>
      <c r="B84" s="54" t="s">
        <v>59</v>
      </c>
      <c r="C84" s="104" t="s">
        <v>90</v>
      </c>
      <c r="D84" s="54" t="s">
        <v>91</v>
      </c>
      <c r="E84" s="76" t="s">
        <v>12</v>
      </c>
      <c r="F84" s="55" t="s">
        <v>12</v>
      </c>
      <c r="G84" s="55" t="s">
        <v>12</v>
      </c>
      <c r="H84" s="55" t="s">
        <v>12</v>
      </c>
      <c r="I84" s="55">
        <v>0</v>
      </c>
      <c r="J84" s="55">
        <v>0</v>
      </c>
      <c r="K84" s="55">
        <v>0</v>
      </c>
      <c r="L84" s="55" t="s">
        <v>12</v>
      </c>
      <c r="M84" s="82">
        <v>0</v>
      </c>
      <c r="N84" s="82">
        <v>0</v>
      </c>
      <c r="O84" s="82">
        <v>0</v>
      </c>
      <c r="P84" s="82" t="s">
        <v>12</v>
      </c>
      <c r="Q84" s="82">
        <v>0</v>
      </c>
      <c r="R84" s="462">
        <v>0</v>
      </c>
    </row>
    <row r="85" spans="1:18" ht="58" x14ac:dyDescent="0.35">
      <c r="A85" s="59" t="s">
        <v>115</v>
      </c>
      <c r="B85" s="54" t="s">
        <v>92</v>
      </c>
      <c r="C85" s="104" t="s">
        <v>93</v>
      </c>
      <c r="D85" s="54" t="s">
        <v>94</v>
      </c>
      <c r="E85" s="76" t="s">
        <v>12</v>
      </c>
      <c r="F85" s="414">
        <v>0</v>
      </c>
      <c r="G85" s="414">
        <v>0</v>
      </c>
      <c r="H85" s="55" t="s">
        <v>12</v>
      </c>
      <c r="I85" s="55">
        <v>0</v>
      </c>
      <c r="J85" s="55">
        <v>0</v>
      </c>
      <c r="K85" s="55">
        <v>0</v>
      </c>
      <c r="L85" s="442">
        <v>0</v>
      </c>
      <c r="M85" s="82">
        <v>0</v>
      </c>
      <c r="N85" s="82">
        <v>0</v>
      </c>
      <c r="O85" s="82">
        <v>0</v>
      </c>
      <c r="P85" s="82" t="s">
        <v>12</v>
      </c>
      <c r="Q85" s="82">
        <v>0</v>
      </c>
      <c r="R85" s="462">
        <v>0</v>
      </c>
    </row>
    <row r="86" spans="1:18" ht="43.5" x14ac:dyDescent="0.35">
      <c r="A86" s="59" t="s">
        <v>115</v>
      </c>
      <c r="B86" s="54" t="s">
        <v>10</v>
      </c>
      <c r="C86" s="104" t="s">
        <v>95</v>
      </c>
      <c r="D86" s="54" t="s">
        <v>96</v>
      </c>
      <c r="E86" s="412">
        <v>0</v>
      </c>
      <c r="F86" s="414">
        <v>0</v>
      </c>
      <c r="G86" s="414">
        <v>0</v>
      </c>
      <c r="H86" s="55" t="s">
        <v>12</v>
      </c>
      <c r="I86" s="55">
        <v>0</v>
      </c>
      <c r="J86" s="55">
        <v>0</v>
      </c>
      <c r="K86" s="55">
        <v>0</v>
      </c>
      <c r="L86" s="442">
        <v>0</v>
      </c>
      <c r="M86" s="82">
        <v>0</v>
      </c>
      <c r="N86" s="82">
        <v>0</v>
      </c>
      <c r="O86" s="82">
        <v>0</v>
      </c>
      <c r="P86" s="82">
        <v>0</v>
      </c>
      <c r="Q86" s="82">
        <v>0</v>
      </c>
      <c r="R86" s="462">
        <v>0</v>
      </c>
    </row>
    <row r="87" spans="1:18" ht="43.5" x14ac:dyDescent="0.35">
      <c r="A87" s="209" t="s">
        <v>109</v>
      </c>
      <c r="B87" s="209" t="s">
        <v>749</v>
      </c>
      <c r="C87" s="210" t="s">
        <v>30</v>
      </c>
      <c r="D87" s="354">
        <v>99202</v>
      </c>
      <c r="E87" s="226" t="s">
        <v>12</v>
      </c>
      <c r="F87" s="226" t="s">
        <v>12</v>
      </c>
      <c r="G87" s="226" t="s">
        <v>12</v>
      </c>
      <c r="H87" s="226" t="s">
        <v>12</v>
      </c>
      <c r="I87" s="226" t="s">
        <v>12</v>
      </c>
      <c r="J87" s="226" t="s">
        <v>12</v>
      </c>
      <c r="K87" s="226" t="s">
        <v>12</v>
      </c>
      <c r="L87" s="226" t="s">
        <v>12</v>
      </c>
      <c r="M87" s="470" t="s">
        <v>12</v>
      </c>
      <c r="N87" s="470" t="s">
        <v>12</v>
      </c>
      <c r="O87" s="470">
        <v>102.1736976</v>
      </c>
      <c r="P87" s="470" t="s">
        <v>12</v>
      </c>
      <c r="Q87" s="470">
        <v>112.980531</v>
      </c>
      <c r="R87" s="470">
        <v>227.43472109999999</v>
      </c>
    </row>
    <row r="88" spans="1:18" ht="43.5" x14ac:dyDescent="0.35">
      <c r="A88" s="209" t="s">
        <v>109</v>
      </c>
      <c r="B88" s="209" t="s">
        <v>749</v>
      </c>
      <c r="C88" s="210" t="s">
        <v>31</v>
      </c>
      <c r="D88" s="354">
        <v>99203</v>
      </c>
      <c r="E88" s="226" t="s">
        <v>12</v>
      </c>
      <c r="F88" s="226" t="s">
        <v>12</v>
      </c>
      <c r="G88" s="226" t="s">
        <v>12</v>
      </c>
      <c r="H88" s="226" t="s">
        <v>12</v>
      </c>
      <c r="I88" s="226" t="s">
        <v>12</v>
      </c>
      <c r="J88" s="226" t="s">
        <v>12</v>
      </c>
      <c r="K88" s="226" t="s">
        <v>12</v>
      </c>
      <c r="L88" s="226" t="s">
        <v>12</v>
      </c>
      <c r="M88" s="470" t="s">
        <v>12</v>
      </c>
      <c r="N88" s="470" t="s">
        <v>12</v>
      </c>
      <c r="O88" s="470">
        <v>204.34739519999999</v>
      </c>
      <c r="P88" s="470" t="s">
        <v>12</v>
      </c>
      <c r="Q88" s="470">
        <v>225.961062</v>
      </c>
      <c r="R88" s="470">
        <v>454.86944219999998</v>
      </c>
    </row>
    <row r="89" spans="1:18" ht="43.5" x14ac:dyDescent="0.35">
      <c r="A89" s="209" t="s">
        <v>109</v>
      </c>
      <c r="B89" s="209" t="s">
        <v>749</v>
      </c>
      <c r="C89" s="210" t="s">
        <v>32</v>
      </c>
      <c r="D89" s="354">
        <v>99204</v>
      </c>
      <c r="E89" s="226" t="s">
        <v>12</v>
      </c>
      <c r="F89" s="226" t="s">
        <v>12</v>
      </c>
      <c r="G89" s="226" t="s">
        <v>12</v>
      </c>
      <c r="H89" s="226" t="s">
        <v>12</v>
      </c>
      <c r="I89" s="226" t="s">
        <v>12</v>
      </c>
      <c r="J89" s="226" t="s">
        <v>12</v>
      </c>
      <c r="K89" s="226" t="s">
        <v>12</v>
      </c>
      <c r="L89" s="226" t="s">
        <v>12</v>
      </c>
      <c r="M89" s="470" t="s">
        <v>12</v>
      </c>
      <c r="N89" s="470" t="s">
        <v>12</v>
      </c>
      <c r="O89" s="470">
        <v>306.52109280000002</v>
      </c>
      <c r="P89" s="470" t="s">
        <v>12</v>
      </c>
      <c r="Q89" s="470">
        <v>338.94159300000001</v>
      </c>
      <c r="R89" s="470">
        <v>682.30416330000003</v>
      </c>
    </row>
    <row r="90" spans="1:18" ht="43.5" x14ac:dyDescent="0.35">
      <c r="A90" s="209" t="s">
        <v>109</v>
      </c>
      <c r="B90" s="209" t="s">
        <v>749</v>
      </c>
      <c r="C90" s="210" t="s">
        <v>33</v>
      </c>
      <c r="D90" s="354">
        <v>99205</v>
      </c>
      <c r="E90" s="226" t="s">
        <v>12</v>
      </c>
      <c r="F90" s="226" t="s">
        <v>12</v>
      </c>
      <c r="G90" s="226" t="s">
        <v>12</v>
      </c>
      <c r="H90" s="226" t="s">
        <v>12</v>
      </c>
      <c r="I90" s="226" t="s">
        <v>12</v>
      </c>
      <c r="J90" s="226" t="s">
        <v>12</v>
      </c>
      <c r="K90" s="226" t="s">
        <v>12</v>
      </c>
      <c r="L90" s="226" t="s">
        <v>12</v>
      </c>
      <c r="M90" s="470" t="s">
        <v>12</v>
      </c>
      <c r="N90" s="470" t="s">
        <v>12</v>
      </c>
      <c r="O90" s="470">
        <v>408.69479039999999</v>
      </c>
      <c r="P90" s="470" t="s">
        <v>12</v>
      </c>
      <c r="Q90" s="470">
        <v>451.922124</v>
      </c>
      <c r="R90" s="470">
        <v>909.73888439999996</v>
      </c>
    </row>
    <row r="91" spans="1:18" ht="43.5" x14ac:dyDescent="0.35">
      <c r="A91" s="209" t="s">
        <v>109</v>
      </c>
      <c r="B91" s="209" t="s">
        <v>749</v>
      </c>
      <c r="C91" s="210" t="s">
        <v>34</v>
      </c>
      <c r="D91" s="354">
        <v>99212</v>
      </c>
      <c r="E91" s="226" t="s">
        <v>12</v>
      </c>
      <c r="F91" s="226" t="s">
        <v>12</v>
      </c>
      <c r="G91" s="226" t="s">
        <v>12</v>
      </c>
      <c r="H91" s="226" t="s">
        <v>12</v>
      </c>
      <c r="I91" s="226" t="s">
        <v>12</v>
      </c>
      <c r="J91" s="226" t="s">
        <v>12</v>
      </c>
      <c r="K91" s="226" t="s">
        <v>12</v>
      </c>
      <c r="L91" s="226" t="s">
        <v>12</v>
      </c>
      <c r="M91" s="470" t="s">
        <v>12</v>
      </c>
      <c r="N91" s="470" t="s">
        <v>12</v>
      </c>
      <c r="O91" s="470">
        <v>102.1736976</v>
      </c>
      <c r="P91" s="470" t="s">
        <v>12</v>
      </c>
      <c r="Q91" s="470">
        <v>112.980531</v>
      </c>
      <c r="R91" s="470">
        <v>227.43472109999999</v>
      </c>
    </row>
    <row r="92" spans="1:18" ht="43.5" x14ac:dyDescent="0.35">
      <c r="A92" s="209" t="s">
        <v>109</v>
      </c>
      <c r="B92" s="209" t="s">
        <v>749</v>
      </c>
      <c r="C92" s="210" t="s">
        <v>35</v>
      </c>
      <c r="D92" s="354">
        <v>99213</v>
      </c>
      <c r="E92" s="226" t="s">
        <v>12</v>
      </c>
      <c r="F92" s="226" t="s">
        <v>12</v>
      </c>
      <c r="G92" s="226" t="s">
        <v>12</v>
      </c>
      <c r="H92" s="226" t="s">
        <v>12</v>
      </c>
      <c r="I92" s="226" t="s">
        <v>12</v>
      </c>
      <c r="J92" s="226" t="s">
        <v>12</v>
      </c>
      <c r="K92" s="226" t="s">
        <v>12</v>
      </c>
      <c r="L92" s="226" t="s">
        <v>12</v>
      </c>
      <c r="M92" s="470" t="s">
        <v>12</v>
      </c>
      <c r="N92" s="470" t="s">
        <v>12</v>
      </c>
      <c r="O92" s="470">
        <v>163.47791616000001</v>
      </c>
      <c r="P92" s="470" t="s">
        <v>12</v>
      </c>
      <c r="Q92" s="470">
        <v>180.76884960000001</v>
      </c>
      <c r="R92" s="470">
        <v>363.89555375999998</v>
      </c>
    </row>
    <row r="93" spans="1:18" ht="43.5" x14ac:dyDescent="0.35">
      <c r="A93" s="209" t="s">
        <v>109</v>
      </c>
      <c r="B93" s="209" t="s">
        <v>749</v>
      </c>
      <c r="C93" s="210" t="s">
        <v>36</v>
      </c>
      <c r="D93" s="354">
        <v>99214</v>
      </c>
      <c r="E93" s="226" t="s">
        <v>12</v>
      </c>
      <c r="F93" s="226" t="s">
        <v>12</v>
      </c>
      <c r="G93" s="226" t="s">
        <v>12</v>
      </c>
      <c r="H93" s="226" t="s">
        <v>12</v>
      </c>
      <c r="I93" s="226" t="s">
        <v>12</v>
      </c>
      <c r="J93" s="226" t="s">
        <v>12</v>
      </c>
      <c r="K93" s="226" t="s">
        <v>12</v>
      </c>
      <c r="L93" s="226" t="s">
        <v>12</v>
      </c>
      <c r="M93" s="470" t="s">
        <v>12</v>
      </c>
      <c r="N93" s="470" t="s">
        <v>12</v>
      </c>
      <c r="O93" s="470">
        <v>204.34739519999999</v>
      </c>
      <c r="P93" s="470" t="s">
        <v>12</v>
      </c>
      <c r="Q93" s="470">
        <v>225.961062</v>
      </c>
      <c r="R93" s="470">
        <v>454.86944219999998</v>
      </c>
    </row>
    <row r="94" spans="1:18" ht="43.5" x14ac:dyDescent="0.35">
      <c r="A94" s="209" t="s">
        <v>109</v>
      </c>
      <c r="B94" s="209" t="s">
        <v>749</v>
      </c>
      <c r="C94" s="210" t="s">
        <v>37</v>
      </c>
      <c r="D94" s="354">
        <v>99215</v>
      </c>
      <c r="E94" s="226" t="s">
        <v>12</v>
      </c>
      <c r="F94" s="226" t="s">
        <v>12</v>
      </c>
      <c r="G94" s="226" t="s">
        <v>12</v>
      </c>
      <c r="H94" s="226" t="s">
        <v>12</v>
      </c>
      <c r="I94" s="226" t="s">
        <v>12</v>
      </c>
      <c r="J94" s="226" t="s">
        <v>12</v>
      </c>
      <c r="K94" s="226" t="s">
        <v>12</v>
      </c>
      <c r="L94" s="226" t="s">
        <v>12</v>
      </c>
      <c r="M94" s="470" t="s">
        <v>12</v>
      </c>
      <c r="N94" s="470" t="s">
        <v>12</v>
      </c>
      <c r="O94" s="470">
        <v>306.52109280000002</v>
      </c>
      <c r="P94" s="470" t="s">
        <v>12</v>
      </c>
      <c r="Q94" s="470">
        <v>338.94159300000001</v>
      </c>
      <c r="R94" s="470">
        <v>682.30416330000003</v>
      </c>
    </row>
    <row r="95" spans="1:18" ht="101.5" x14ac:dyDescent="0.35">
      <c r="A95" s="209" t="s">
        <v>109</v>
      </c>
      <c r="B95" s="209" t="s">
        <v>749</v>
      </c>
      <c r="C95" s="210" t="s">
        <v>967</v>
      </c>
      <c r="D95" s="354" t="s">
        <v>56</v>
      </c>
      <c r="E95" s="413">
        <v>7.4222222222222216</v>
      </c>
      <c r="F95" s="413">
        <v>9.2777777777777786</v>
      </c>
      <c r="G95" s="466" t="s">
        <v>12</v>
      </c>
      <c r="H95" s="226" t="s">
        <v>12</v>
      </c>
      <c r="I95" s="226">
        <v>10.915555555555555</v>
      </c>
      <c r="J95" s="226">
        <v>11.462222222222222</v>
      </c>
      <c r="K95" s="226">
        <v>13.208351933333333</v>
      </c>
      <c r="L95" s="440">
        <v>17.466666666666665</v>
      </c>
      <c r="M95" s="470">
        <v>20.304444444444446</v>
      </c>
      <c r="N95" s="470">
        <v>20.522222222222222</v>
      </c>
      <c r="O95" s="470">
        <v>22.705266133333332</v>
      </c>
      <c r="P95" s="470">
        <v>24.233333333333334</v>
      </c>
      <c r="Q95" s="470">
        <v>25.106784666666666</v>
      </c>
      <c r="R95" s="470">
        <v>50.541049133333331</v>
      </c>
    </row>
    <row r="96" spans="1:18" ht="72.5" x14ac:dyDescent="0.35">
      <c r="A96" s="209" t="s">
        <v>109</v>
      </c>
      <c r="B96" s="209" t="s">
        <v>749</v>
      </c>
      <c r="C96" s="210" t="s">
        <v>55</v>
      </c>
      <c r="D96" s="354" t="s">
        <v>56</v>
      </c>
      <c r="E96" s="413">
        <v>33.402939599999996</v>
      </c>
      <c r="F96" s="413">
        <v>41.753674499999995</v>
      </c>
      <c r="G96" s="466" t="s">
        <v>12</v>
      </c>
      <c r="H96" s="226" t="s">
        <v>12</v>
      </c>
      <c r="I96" s="226">
        <v>49.12</v>
      </c>
      <c r="J96" s="226">
        <v>51.58</v>
      </c>
      <c r="K96" s="226">
        <v>59.437583699999998</v>
      </c>
      <c r="L96" s="440">
        <v>78.595151999999999</v>
      </c>
      <c r="M96" s="470">
        <v>91.37</v>
      </c>
      <c r="N96" s="470">
        <v>92.35</v>
      </c>
      <c r="O96" s="470">
        <v>102.1736976</v>
      </c>
      <c r="P96" s="470">
        <v>109.05</v>
      </c>
      <c r="Q96" s="470">
        <v>112.980531</v>
      </c>
      <c r="R96" s="470">
        <v>227.43472109999999</v>
      </c>
    </row>
    <row r="97" spans="1:18" ht="29" x14ac:dyDescent="0.35">
      <c r="A97" s="209" t="s">
        <v>109</v>
      </c>
      <c r="B97" s="209" t="s">
        <v>765</v>
      </c>
      <c r="C97" s="210" t="s">
        <v>767</v>
      </c>
      <c r="D97" s="354" t="s">
        <v>768</v>
      </c>
      <c r="E97" s="413">
        <v>33.402939599999996</v>
      </c>
      <c r="F97" s="413">
        <v>41.753674499999995</v>
      </c>
      <c r="G97" s="413">
        <v>48.630750299999995</v>
      </c>
      <c r="H97" s="226" t="s">
        <v>12</v>
      </c>
      <c r="I97" s="226">
        <v>49.121969999999997</v>
      </c>
      <c r="J97" s="226">
        <v>51.578068500000001</v>
      </c>
      <c r="K97" s="226">
        <v>59.437583699999998</v>
      </c>
      <c r="L97" s="413">
        <v>78.595151999999999</v>
      </c>
      <c r="M97" s="470">
        <v>91.366864199999995</v>
      </c>
      <c r="N97" s="470">
        <v>92.349303599999999</v>
      </c>
      <c r="O97" s="470">
        <v>102.1736976</v>
      </c>
      <c r="P97" s="470" t="s">
        <v>12</v>
      </c>
      <c r="Q97" s="470">
        <v>112.980531</v>
      </c>
      <c r="R97" s="470">
        <v>227.43472109999999</v>
      </c>
    </row>
    <row r="98" spans="1:18" x14ac:dyDescent="0.35">
      <c r="A98" s="209" t="s">
        <v>109</v>
      </c>
      <c r="B98" s="209" t="s">
        <v>765</v>
      </c>
      <c r="C98" s="210" t="s">
        <v>769</v>
      </c>
      <c r="D98" s="354" t="s">
        <v>770</v>
      </c>
      <c r="E98" s="413">
        <v>33.402939599999996</v>
      </c>
      <c r="F98" s="413">
        <v>41.753674499999995</v>
      </c>
      <c r="G98" s="413">
        <v>48.630750299999995</v>
      </c>
      <c r="H98" s="226" t="s">
        <v>12</v>
      </c>
      <c r="I98" s="226">
        <v>49.121969999999997</v>
      </c>
      <c r="J98" s="226">
        <v>51.578068500000001</v>
      </c>
      <c r="K98" s="226">
        <v>59.437583699999998</v>
      </c>
      <c r="L98" s="413">
        <v>78.595151999999999</v>
      </c>
      <c r="M98" s="470">
        <v>91.366864199999995</v>
      </c>
      <c r="N98" s="470">
        <v>92.349303599999999</v>
      </c>
      <c r="O98" s="470">
        <v>102.1736976</v>
      </c>
      <c r="P98" s="470" t="s">
        <v>12</v>
      </c>
      <c r="Q98" s="470">
        <v>112.980531</v>
      </c>
      <c r="R98" s="470">
        <v>227.43472109999999</v>
      </c>
    </row>
    <row r="99" spans="1:18" ht="43.5" x14ac:dyDescent="0.35">
      <c r="A99" s="209" t="s">
        <v>109</v>
      </c>
      <c r="B99" s="209" t="s">
        <v>765</v>
      </c>
      <c r="C99" s="210" t="s">
        <v>854</v>
      </c>
      <c r="D99" s="354" t="s">
        <v>766</v>
      </c>
      <c r="E99" s="413">
        <v>33.402939599999996</v>
      </c>
      <c r="F99" s="413">
        <v>41.753674499999995</v>
      </c>
      <c r="G99" s="413">
        <v>48.630750299999995</v>
      </c>
      <c r="H99" s="226" t="s">
        <v>12</v>
      </c>
      <c r="I99" s="226">
        <v>49.121969999999997</v>
      </c>
      <c r="J99" s="226">
        <v>51.578068500000001</v>
      </c>
      <c r="K99" s="226">
        <v>59.437583699999998</v>
      </c>
      <c r="L99" s="413">
        <v>78.595151999999999</v>
      </c>
      <c r="M99" s="470">
        <v>91.366864199999995</v>
      </c>
      <c r="N99" s="470">
        <v>92.349303599999999</v>
      </c>
      <c r="O99" s="470">
        <v>102.1736976</v>
      </c>
      <c r="P99" s="470" t="s">
        <v>12</v>
      </c>
      <c r="Q99" s="470">
        <v>112.980531</v>
      </c>
      <c r="R99" s="470">
        <v>227.43472109999999</v>
      </c>
    </row>
    <row r="100" spans="1:18" ht="43.5" x14ac:dyDescent="0.35">
      <c r="A100" s="209" t="s">
        <v>109</v>
      </c>
      <c r="B100" s="209" t="s">
        <v>54</v>
      </c>
      <c r="C100" s="210" t="s">
        <v>71</v>
      </c>
      <c r="D100" s="354" t="s">
        <v>72</v>
      </c>
      <c r="E100" s="413">
        <v>33.402939599999996</v>
      </c>
      <c r="F100" s="413">
        <v>41.753674499999995</v>
      </c>
      <c r="G100" s="413">
        <v>48.630750299999995</v>
      </c>
      <c r="H100" s="226" t="s">
        <v>12</v>
      </c>
      <c r="I100" s="226" t="s">
        <v>12</v>
      </c>
      <c r="J100" s="226" t="s">
        <v>12</v>
      </c>
      <c r="K100" s="226" t="s">
        <v>12</v>
      </c>
      <c r="L100" s="440">
        <v>78.595151999999999</v>
      </c>
      <c r="M100" s="470" t="s">
        <v>12</v>
      </c>
      <c r="N100" s="470">
        <v>92.349303599999999</v>
      </c>
      <c r="O100" s="470">
        <v>102.1736976</v>
      </c>
      <c r="P100" s="470">
        <v>109.0507734</v>
      </c>
      <c r="Q100" s="470">
        <v>112.980531</v>
      </c>
      <c r="R100" s="470">
        <v>227.43472109999999</v>
      </c>
    </row>
    <row r="101" spans="1:18" ht="43.5" x14ac:dyDescent="0.35">
      <c r="A101" s="209" t="s">
        <v>109</v>
      </c>
      <c r="B101" s="209" t="s">
        <v>54</v>
      </c>
      <c r="C101" s="210" t="s">
        <v>1024</v>
      </c>
      <c r="D101" s="354" t="s">
        <v>778</v>
      </c>
      <c r="E101" s="413">
        <v>33.402939599999996</v>
      </c>
      <c r="F101" s="413">
        <v>41.753674499999995</v>
      </c>
      <c r="G101" s="413">
        <v>48.630750299999995</v>
      </c>
      <c r="H101" s="226" t="s">
        <v>12</v>
      </c>
      <c r="I101" s="226" t="s">
        <v>12</v>
      </c>
      <c r="J101" s="226" t="s">
        <v>12</v>
      </c>
      <c r="K101" s="226" t="s">
        <v>12</v>
      </c>
      <c r="L101" s="226" t="s">
        <v>12</v>
      </c>
      <c r="M101" s="470" t="s">
        <v>12</v>
      </c>
      <c r="N101" s="470">
        <v>92.349303599999999</v>
      </c>
      <c r="O101" s="470">
        <v>102.1736976</v>
      </c>
      <c r="P101" s="470">
        <v>109.0507734</v>
      </c>
      <c r="Q101" s="470">
        <v>112.980531</v>
      </c>
      <c r="R101" s="470">
        <v>227.43472109999999</v>
      </c>
    </row>
    <row r="102" spans="1:18" ht="58" x14ac:dyDescent="0.35">
      <c r="A102" s="209" t="s">
        <v>109</v>
      </c>
      <c r="B102" s="209" t="s">
        <v>54</v>
      </c>
      <c r="C102" s="210" t="s">
        <v>1025</v>
      </c>
      <c r="D102" s="354" t="s">
        <v>778</v>
      </c>
      <c r="E102" s="413">
        <v>7.4222222222222216</v>
      </c>
      <c r="F102" s="413">
        <v>9.2777777777777786</v>
      </c>
      <c r="G102" s="413">
        <v>10.806666666666667</v>
      </c>
      <c r="H102" s="226" t="s">
        <v>12</v>
      </c>
      <c r="I102" s="226" t="s">
        <v>12</v>
      </c>
      <c r="J102" s="226" t="s">
        <v>12</v>
      </c>
      <c r="K102" s="226" t="s">
        <v>12</v>
      </c>
      <c r="L102" s="226" t="s">
        <v>12</v>
      </c>
      <c r="M102" s="470" t="s">
        <v>12</v>
      </c>
      <c r="N102" s="470">
        <v>20.522067466666666</v>
      </c>
      <c r="O102" s="470">
        <v>22.705266133333332</v>
      </c>
      <c r="P102" s="470">
        <v>24.2335052</v>
      </c>
      <c r="Q102" s="470">
        <v>25.106784666666666</v>
      </c>
      <c r="R102" s="470">
        <v>50.541049133333331</v>
      </c>
    </row>
    <row r="103" spans="1:18" ht="43.5" x14ac:dyDescent="0.35">
      <c r="A103" s="209" t="s">
        <v>113</v>
      </c>
      <c r="B103" s="209" t="s">
        <v>749</v>
      </c>
      <c r="C103" s="210" t="s">
        <v>30</v>
      </c>
      <c r="D103" s="354">
        <v>99202</v>
      </c>
      <c r="E103" s="226" t="s">
        <v>12</v>
      </c>
      <c r="F103" s="226" t="s">
        <v>12</v>
      </c>
      <c r="G103" s="226" t="s">
        <v>12</v>
      </c>
      <c r="H103" s="226" t="s">
        <v>12</v>
      </c>
      <c r="I103" s="226" t="s">
        <v>12</v>
      </c>
      <c r="J103" s="226" t="s">
        <v>12</v>
      </c>
      <c r="K103" s="226" t="s">
        <v>12</v>
      </c>
      <c r="L103" s="226" t="s">
        <v>12</v>
      </c>
      <c r="M103" s="470" t="s">
        <v>12</v>
      </c>
      <c r="N103" s="470" t="s">
        <v>12</v>
      </c>
      <c r="O103" s="470">
        <v>102.1736976</v>
      </c>
      <c r="P103" s="470" t="s">
        <v>12</v>
      </c>
      <c r="Q103" s="470">
        <v>112.980531</v>
      </c>
      <c r="R103" s="470">
        <v>227.43472109999999</v>
      </c>
    </row>
    <row r="104" spans="1:18" ht="43.5" x14ac:dyDescent="0.35">
      <c r="A104" s="209" t="s">
        <v>113</v>
      </c>
      <c r="B104" s="209" t="s">
        <v>749</v>
      </c>
      <c r="C104" s="210" t="s">
        <v>31</v>
      </c>
      <c r="D104" s="354">
        <v>99203</v>
      </c>
      <c r="E104" s="226" t="s">
        <v>12</v>
      </c>
      <c r="F104" s="226" t="s">
        <v>12</v>
      </c>
      <c r="G104" s="226" t="s">
        <v>12</v>
      </c>
      <c r="H104" s="226" t="s">
        <v>12</v>
      </c>
      <c r="I104" s="226" t="s">
        <v>12</v>
      </c>
      <c r="J104" s="226" t="s">
        <v>12</v>
      </c>
      <c r="K104" s="226" t="s">
        <v>12</v>
      </c>
      <c r="L104" s="226" t="s">
        <v>12</v>
      </c>
      <c r="M104" s="470" t="s">
        <v>12</v>
      </c>
      <c r="N104" s="470" t="s">
        <v>12</v>
      </c>
      <c r="O104" s="470">
        <v>204.34739519999999</v>
      </c>
      <c r="P104" s="470" t="s">
        <v>12</v>
      </c>
      <c r="Q104" s="470">
        <v>225.961062</v>
      </c>
      <c r="R104" s="470">
        <v>454.86944219999998</v>
      </c>
    </row>
    <row r="105" spans="1:18" ht="43.5" x14ac:dyDescent="0.35">
      <c r="A105" s="209" t="s">
        <v>113</v>
      </c>
      <c r="B105" s="209" t="s">
        <v>749</v>
      </c>
      <c r="C105" s="210" t="s">
        <v>32</v>
      </c>
      <c r="D105" s="354">
        <v>99204</v>
      </c>
      <c r="E105" s="226" t="s">
        <v>12</v>
      </c>
      <c r="F105" s="226" t="s">
        <v>12</v>
      </c>
      <c r="G105" s="226" t="s">
        <v>12</v>
      </c>
      <c r="H105" s="226" t="s">
        <v>12</v>
      </c>
      <c r="I105" s="226" t="s">
        <v>12</v>
      </c>
      <c r="J105" s="226" t="s">
        <v>12</v>
      </c>
      <c r="K105" s="226" t="s">
        <v>12</v>
      </c>
      <c r="L105" s="226" t="s">
        <v>12</v>
      </c>
      <c r="M105" s="470" t="s">
        <v>12</v>
      </c>
      <c r="N105" s="470" t="s">
        <v>12</v>
      </c>
      <c r="O105" s="470">
        <v>306.52109280000002</v>
      </c>
      <c r="P105" s="470" t="s">
        <v>12</v>
      </c>
      <c r="Q105" s="470">
        <v>338.94159300000001</v>
      </c>
      <c r="R105" s="470">
        <v>682.30416330000003</v>
      </c>
    </row>
    <row r="106" spans="1:18" ht="43.5" x14ac:dyDescent="0.35">
      <c r="A106" s="209" t="s">
        <v>113</v>
      </c>
      <c r="B106" s="209" t="s">
        <v>749</v>
      </c>
      <c r="C106" s="210" t="s">
        <v>33</v>
      </c>
      <c r="D106" s="354">
        <v>99205</v>
      </c>
      <c r="E106" s="226" t="s">
        <v>12</v>
      </c>
      <c r="F106" s="226" t="s">
        <v>12</v>
      </c>
      <c r="G106" s="226" t="s">
        <v>12</v>
      </c>
      <c r="H106" s="226" t="s">
        <v>12</v>
      </c>
      <c r="I106" s="226" t="s">
        <v>12</v>
      </c>
      <c r="J106" s="226" t="s">
        <v>12</v>
      </c>
      <c r="K106" s="226" t="s">
        <v>12</v>
      </c>
      <c r="L106" s="226" t="s">
        <v>12</v>
      </c>
      <c r="M106" s="470" t="s">
        <v>12</v>
      </c>
      <c r="N106" s="470" t="s">
        <v>12</v>
      </c>
      <c r="O106" s="470">
        <v>408.69479039999999</v>
      </c>
      <c r="P106" s="470" t="s">
        <v>12</v>
      </c>
      <c r="Q106" s="470">
        <v>451.922124</v>
      </c>
      <c r="R106" s="470">
        <v>909.73888439999996</v>
      </c>
    </row>
    <row r="107" spans="1:18" ht="43.5" x14ac:dyDescent="0.35">
      <c r="A107" s="209" t="s">
        <v>113</v>
      </c>
      <c r="B107" s="209" t="s">
        <v>749</v>
      </c>
      <c r="C107" s="210" t="s">
        <v>34</v>
      </c>
      <c r="D107" s="354">
        <v>99212</v>
      </c>
      <c r="E107" s="226" t="s">
        <v>12</v>
      </c>
      <c r="F107" s="226" t="s">
        <v>12</v>
      </c>
      <c r="G107" s="226" t="s">
        <v>12</v>
      </c>
      <c r="H107" s="226" t="s">
        <v>12</v>
      </c>
      <c r="I107" s="226" t="s">
        <v>12</v>
      </c>
      <c r="J107" s="226" t="s">
        <v>12</v>
      </c>
      <c r="K107" s="226" t="s">
        <v>12</v>
      </c>
      <c r="L107" s="226" t="s">
        <v>12</v>
      </c>
      <c r="M107" s="470" t="s">
        <v>12</v>
      </c>
      <c r="N107" s="470" t="s">
        <v>12</v>
      </c>
      <c r="O107" s="470">
        <v>102.1736976</v>
      </c>
      <c r="P107" s="470" t="s">
        <v>12</v>
      </c>
      <c r="Q107" s="470">
        <v>112.980531</v>
      </c>
      <c r="R107" s="470">
        <v>227.43472109999999</v>
      </c>
    </row>
    <row r="108" spans="1:18" ht="43.5" x14ac:dyDescent="0.35">
      <c r="A108" s="209" t="s">
        <v>113</v>
      </c>
      <c r="B108" s="209" t="s">
        <v>749</v>
      </c>
      <c r="C108" s="210" t="s">
        <v>35</v>
      </c>
      <c r="D108" s="354">
        <v>99213</v>
      </c>
      <c r="E108" s="226" t="s">
        <v>12</v>
      </c>
      <c r="F108" s="226" t="s">
        <v>12</v>
      </c>
      <c r="G108" s="226" t="s">
        <v>12</v>
      </c>
      <c r="H108" s="226" t="s">
        <v>12</v>
      </c>
      <c r="I108" s="226" t="s">
        <v>12</v>
      </c>
      <c r="J108" s="226" t="s">
        <v>12</v>
      </c>
      <c r="K108" s="226" t="s">
        <v>12</v>
      </c>
      <c r="L108" s="226" t="s">
        <v>12</v>
      </c>
      <c r="M108" s="470" t="s">
        <v>12</v>
      </c>
      <c r="N108" s="470" t="s">
        <v>12</v>
      </c>
      <c r="O108" s="470">
        <v>163.47791616000001</v>
      </c>
      <c r="P108" s="470" t="s">
        <v>12</v>
      </c>
      <c r="Q108" s="470">
        <v>180.76884960000001</v>
      </c>
      <c r="R108" s="470">
        <v>363.89555375999998</v>
      </c>
    </row>
    <row r="109" spans="1:18" ht="43.5" x14ac:dyDescent="0.35">
      <c r="A109" s="209" t="s">
        <v>113</v>
      </c>
      <c r="B109" s="209" t="s">
        <v>749</v>
      </c>
      <c r="C109" s="210" t="s">
        <v>36</v>
      </c>
      <c r="D109" s="354">
        <v>99214</v>
      </c>
      <c r="E109" s="226" t="s">
        <v>12</v>
      </c>
      <c r="F109" s="226" t="s">
        <v>12</v>
      </c>
      <c r="G109" s="226" t="s">
        <v>12</v>
      </c>
      <c r="H109" s="226" t="s">
        <v>12</v>
      </c>
      <c r="I109" s="226" t="s">
        <v>12</v>
      </c>
      <c r="J109" s="226" t="s">
        <v>12</v>
      </c>
      <c r="K109" s="226" t="s">
        <v>12</v>
      </c>
      <c r="L109" s="226" t="s">
        <v>12</v>
      </c>
      <c r="M109" s="470" t="s">
        <v>12</v>
      </c>
      <c r="N109" s="470" t="s">
        <v>12</v>
      </c>
      <c r="O109" s="470">
        <v>204.34739519999999</v>
      </c>
      <c r="P109" s="470" t="s">
        <v>12</v>
      </c>
      <c r="Q109" s="470">
        <v>225.961062</v>
      </c>
      <c r="R109" s="470">
        <v>454.86944219999998</v>
      </c>
    </row>
    <row r="110" spans="1:18" ht="43.5" x14ac:dyDescent="0.35">
      <c r="A110" s="209" t="s">
        <v>113</v>
      </c>
      <c r="B110" s="209" t="s">
        <v>749</v>
      </c>
      <c r="C110" s="210" t="s">
        <v>37</v>
      </c>
      <c r="D110" s="354">
        <v>99215</v>
      </c>
      <c r="E110" s="226" t="s">
        <v>12</v>
      </c>
      <c r="F110" s="226" t="s">
        <v>12</v>
      </c>
      <c r="G110" s="226" t="s">
        <v>12</v>
      </c>
      <c r="H110" s="226" t="s">
        <v>12</v>
      </c>
      <c r="I110" s="226" t="s">
        <v>12</v>
      </c>
      <c r="J110" s="226" t="s">
        <v>12</v>
      </c>
      <c r="K110" s="226" t="s">
        <v>12</v>
      </c>
      <c r="L110" s="226" t="s">
        <v>12</v>
      </c>
      <c r="M110" s="470" t="s">
        <v>12</v>
      </c>
      <c r="N110" s="470" t="s">
        <v>12</v>
      </c>
      <c r="O110" s="470">
        <v>306.52109280000002</v>
      </c>
      <c r="P110" s="470" t="s">
        <v>12</v>
      </c>
      <c r="Q110" s="470">
        <v>338.94159300000001</v>
      </c>
      <c r="R110" s="470">
        <v>682.30416330000003</v>
      </c>
    </row>
    <row r="111" spans="1:18" ht="101.5" x14ac:dyDescent="0.35">
      <c r="A111" s="209" t="s">
        <v>113</v>
      </c>
      <c r="B111" s="209" t="s">
        <v>749</v>
      </c>
      <c r="C111" s="210" t="s">
        <v>967</v>
      </c>
      <c r="D111" s="354" t="s">
        <v>56</v>
      </c>
      <c r="E111" s="413">
        <v>7.4222222222222216</v>
      </c>
      <c r="F111" s="413">
        <v>9.2777777777777786</v>
      </c>
      <c r="G111" s="466" t="s">
        <v>12</v>
      </c>
      <c r="H111" s="226" t="s">
        <v>12</v>
      </c>
      <c r="I111" s="226">
        <v>10.915555555555555</v>
      </c>
      <c r="J111" s="226">
        <v>11.462222222222222</v>
      </c>
      <c r="K111" s="226">
        <v>13.208351933333333</v>
      </c>
      <c r="L111" s="440">
        <v>17.466666666666665</v>
      </c>
      <c r="M111" s="470">
        <v>20.304444444444446</v>
      </c>
      <c r="N111" s="470">
        <v>20.522222222222222</v>
      </c>
      <c r="O111" s="470">
        <v>22.705266133333332</v>
      </c>
      <c r="P111" s="470">
        <v>24.233333333333334</v>
      </c>
      <c r="Q111" s="470">
        <v>25.106784666666666</v>
      </c>
      <c r="R111" s="470">
        <v>50.541049133333331</v>
      </c>
    </row>
    <row r="112" spans="1:18" ht="72.5" x14ac:dyDescent="0.35">
      <c r="A112" s="209" t="s">
        <v>113</v>
      </c>
      <c r="B112" s="209" t="s">
        <v>749</v>
      </c>
      <c r="C112" s="210" t="s">
        <v>55</v>
      </c>
      <c r="D112" s="354" t="s">
        <v>56</v>
      </c>
      <c r="E112" s="413">
        <v>33.402939599999996</v>
      </c>
      <c r="F112" s="413">
        <v>41.753674499999995</v>
      </c>
      <c r="G112" s="466" t="s">
        <v>12</v>
      </c>
      <c r="H112" s="226" t="s">
        <v>12</v>
      </c>
      <c r="I112" s="226">
        <v>49.12</v>
      </c>
      <c r="J112" s="226">
        <v>51.58</v>
      </c>
      <c r="K112" s="226">
        <v>59.437583699999998</v>
      </c>
      <c r="L112" s="440">
        <v>78.595151999999999</v>
      </c>
      <c r="M112" s="470">
        <v>91.37</v>
      </c>
      <c r="N112" s="470">
        <v>92.35</v>
      </c>
      <c r="O112" s="470">
        <v>102.1736976</v>
      </c>
      <c r="P112" s="470">
        <v>109.05</v>
      </c>
      <c r="Q112" s="470">
        <v>112.980531</v>
      </c>
      <c r="R112" s="470">
        <v>227.43472109999999</v>
      </c>
    </row>
    <row r="113" spans="1:18" ht="29" x14ac:dyDescent="0.35">
      <c r="A113" s="209" t="s">
        <v>113</v>
      </c>
      <c r="B113" s="209" t="s">
        <v>765</v>
      </c>
      <c r="C113" s="210" t="s">
        <v>767</v>
      </c>
      <c r="D113" s="354" t="s">
        <v>768</v>
      </c>
      <c r="E113" s="413">
        <v>33.402939599999996</v>
      </c>
      <c r="F113" s="413">
        <v>41.753674499999995</v>
      </c>
      <c r="G113" s="413">
        <v>48.630750299999995</v>
      </c>
      <c r="H113" s="226" t="s">
        <v>12</v>
      </c>
      <c r="I113" s="226">
        <v>49.121969999999997</v>
      </c>
      <c r="J113" s="226">
        <v>51.578068500000001</v>
      </c>
      <c r="K113" s="226">
        <v>59.437583699999998</v>
      </c>
      <c r="L113" s="413">
        <v>78.595151999999999</v>
      </c>
      <c r="M113" s="470">
        <v>91.366864199999995</v>
      </c>
      <c r="N113" s="470">
        <v>92.349303599999999</v>
      </c>
      <c r="O113" s="470">
        <v>102.1736976</v>
      </c>
      <c r="P113" s="470" t="s">
        <v>12</v>
      </c>
      <c r="Q113" s="470">
        <v>112.980531</v>
      </c>
      <c r="R113" s="470">
        <v>227.43472109999999</v>
      </c>
    </row>
    <row r="114" spans="1:18" ht="43.5" x14ac:dyDescent="0.35">
      <c r="A114" s="209" t="s">
        <v>113</v>
      </c>
      <c r="B114" s="209" t="s">
        <v>765</v>
      </c>
      <c r="C114" s="210" t="s">
        <v>854</v>
      </c>
      <c r="D114" s="354" t="s">
        <v>766</v>
      </c>
      <c r="E114" s="413">
        <v>33.402939599999996</v>
      </c>
      <c r="F114" s="413">
        <v>41.753674499999995</v>
      </c>
      <c r="G114" s="413">
        <v>48.630750299999995</v>
      </c>
      <c r="H114" s="226" t="s">
        <v>12</v>
      </c>
      <c r="I114" s="226">
        <v>49.121969999999997</v>
      </c>
      <c r="J114" s="226">
        <v>51.578068500000001</v>
      </c>
      <c r="K114" s="226">
        <v>59.437583699999998</v>
      </c>
      <c r="L114" s="413">
        <v>78.595151999999999</v>
      </c>
      <c r="M114" s="470">
        <v>91.366864199999995</v>
      </c>
      <c r="N114" s="470">
        <v>92.349303599999999</v>
      </c>
      <c r="O114" s="470">
        <v>102.1736976</v>
      </c>
      <c r="P114" s="470" t="s">
        <v>12</v>
      </c>
      <c r="Q114" s="470">
        <v>112.980531</v>
      </c>
      <c r="R114" s="470">
        <v>227.43472109999999</v>
      </c>
    </row>
    <row r="115" spans="1:18" x14ac:dyDescent="0.35">
      <c r="A115" s="209" t="s">
        <v>113</v>
      </c>
      <c r="B115" s="209" t="s">
        <v>765</v>
      </c>
      <c r="C115" s="210" t="s">
        <v>769</v>
      </c>
      <c r="D115" s="354" t="s">
        <v>770</v>
      </c>
      <c r="E115" s="413">
        <v>33.402939599999996</v>
      </c>
      <c r="F115" s="413">
        <v>41.753674499999995</v>
      </c>
      <c r="G115" s="413">
        <v>48.630750299999995</v>
      </c>
      <c r="H115" s="226" t="s">
        <v>12</v>
      </c>
      <c r="I115" s="226">
        <v>49.121969999999997</v>
      </c>
      <c r="J115" s="226">
        <v>51.578068500000001</v>
      </c>
      <c r="K115" s="226">
        <v>59.437583699999998</v>
      </c>
      <c r="L115" s="413">
        <v>78.595151999999999</v>
      </c>
      <c r="M115" s="470">
        <v>91.366864199999995</v>
      </c>
      <c r="N115" s="470">
        <v>92.349303599999999</v>
      </c>
      <c r="O115" s="470">
        <v>102.1736976</v>
      </c>
      <c r="P115" s="470" t="s">
        <v>12</v>
      </c>
      <c r="Q115" s="470">
        <v>112.980531</v>
      </c>
      <c r="R115" s="470">
        <v>227.43472109999999</v>
      </c>
    </row>
    <row r="116" spans="1:18" ht="43.5" x14ac:dyDescent="0.35">
      <c r="A116" s="209" t="s">
        <v>113</v>
      </c>
      <c r="B116" s="209" t="s">
        <v>54</v>
      </c>
      <c r="C116" s="210" t="s">
        <v>71</v>
      </c>
      <c r="D116" s="354" t="s">
        <v>72</v>
      </c>
      <c r="E116" s="413">
        <v>33.402939599999996</v>
      </c>
      <c r="F116" s="413">
        <v>41.753674499999995</v>
      </c>
      <c r="G116" s="413">
        <v>48.630750299999995</v>
      </c>
      <c r="H116" s="226" t="s">
        <v>12</v>
      </c>
      <c r="I116" s="226" t="s">
        <v>12</v>
      </c>
      <c r="J116" s="226" t="s">
        <v>12</v>
      </c>
      <c r="K116" s="226" t="s">
        <v>12</v>
      </c>
      <c r="L116" s="440">
        <v>78.595151999999999</v>
      </c>
      <c r="M116" s="470" t="s">
        <v>12</v>
      </c>
      <c r="N116" s="470">
        <v>92.349303599999999</v>
      </c>
      <c r="O116" s="470">
        <v>102.1736976</v>
      </c>
      <c r="P116" s="470">
        <v>109.0507734</v>
      </c>
      <c r="Q116" s="470">
        <v>112.980531</v>
      </c>
      <c r="R116" s="470">
        <v>227.43472109999999</v>
      </c>
    </row>
    <row r="117" spans="1:18" ht="43.5" x14ac:dyDescent="0.35">
      <c r="A117" s="209" t="s">
        <v>113</v>
      </c>
      <c r="B117" s="209" t="s">
        <v>54</v>
      </c>
      <c r="C117" s="210" t="s">
        <v>1024</v>
      </c>
      <c r="D117" s="354" t="s">
        <v>778</v>
      </c>
      <c r="E117" s="413">
        <v>33.402939599999996</v>
      </c>
      <c r="F117" s="413">
        <v>41.753674499999995</v>
      </c>
      <c r="G117" s="413">
        <v>48.630750299999995</v>
      </c>
      <c r="H117" s="226" t="s">
        <v>12</v>
      </c>
      <c r="I117" s="226" t="s">
        <v>12</v>
      </c>
      <c r="J117" s="226" t="s">
        <v>12</v>
      </c>
      <c r="K117" s="226" t="s">
        <v>12</v>
      </c>
      <c r="L117" s="226" t="s">
        <v>12</v>
      </c>
      <c r="M117" s="470" t="s">
        <v>12</v>
      </c>
      <c r="N117" s="470">
        <v>92.349303599999999</v>
      </c>
      <c r="O117" s="470">
        <v>102.1736976</v>
      </c>
      <c r="P117" s="470">
        <v>109.0507734</v>
      </c>
      <c r="Q117" s="470">
        <v>112.980531</v>
      </c>
      <c r="R117" s="470">
        <v>227.43472109999999</v>
      </c>
    </row>
    <row r="118" spans="1:18" ht="58" x14ac:dyDescent="0.35">
      <c r="A118" s="209" t="s">
        <v>113</v>
      </c>
      <c r="B118" s="209" t="s">
        <v>54</v>
      </c>
      <c r="C118" s="210" t="s">
        <v>1025</v>
      </c>
      <c r="D118" s="354" t="s">
        <v>778</v>
      </c>
      <c r="E118" s="413">
        <v>7.4222222222222216</v>
      </c>
      <c r="F118" s="413">
        <v>9.2777777777777786</v>
      </c>
      <c r="G118" s="413">
        <v>10.806666666666667</v>
      </c>
      <c r="H118" s="226" t="s">
        <v>12</v>
      </c>
      <c r="I118" s="226" t="s">
        <v>12</v>
      </c>
      <c r="J118" s="226" t="s">
        <v>12</v>
      </c>
      <c r="K118" s="226" t="s">
        <v>12</v>
      </c>
      <c r="L118" s="226" t="s">
        <v>12</v>
      </c>
      <c r="M118" s="470" t="s">
        <v>12</v>
      </c>
      <c r="N118" s="470">
        <v>20.522067466666666</v>
      </c>
      <c r="O118" s="470">
        <v>22.705266133333332</v>
      </c>
      <c r="P118" s="470">
        <v>24.2335052</v>
      </c>
      <c r="Q118" s="470">
        <v>25.106784666666666</v>
      </c>
      <c r="R118" s="470">
        <v>50.541049133333331</v>
      </c>
    </row>
    <row r="119" spans="1:18" ht="43.5" x14ac:dyDescent="0.35">
      <c r="A119" s="209" t="s">
        <v>115</v>
      </c>
      <c r="B119" s="209" t="s">
        <v>749</v>
      </c>
      <c r="C119" s="210" t="s">
        <v>30</v>
      </c>
      <c r="D119" s="354">
        <v>99202</v>
      </c>
      <c r="E119" s="226" t="s">
        <v>12</v>
      </c>
      <c r="F119" s="226" t="s">
        <v>12</v>
      </c>
      <c r="G119" s="226" t="s">
        <v>12</v>
      </c>
      <c r="H119" s="226" t="s">
        <v>12</v>
      </c>
      <c r="I119" s="226" t="s">
        <v>12</v>
      </c>
      <c r="J119" s="226" t="s">
        <v>12</v>
      </c>
      <c r="K119" s="226" t="s">
        <v>12</v>
      </c>
      <c r="L119" s="226" t="s">
        <v>12</v>
      </c>
      <c r="M119" s="470" t="s">
        <v>12</v>
      </c>
      <c r="N119" s="470" t="s">
        <v>12</v>
      </c>
      <c r="O119" s="470">
        <v>102.1736976</v>
      </c>
      <c r="P119" s="470" t="s">
        <v>12</v>
      </c>
      <c r="Q119" s="470">
        <v>112.980531</v>
      </c>
      <c r="R119" s="470">
        <v>227.43472109999999</v>
      </c>
    </row>
    <row r="120" spans="1:18" ht="43.5" x14ac:dyDescent="0.35">
      <c r="A120" s="209" t="s">
        <v>115</v>
      </c>
      <c r="B120" s="209" t="s">
        <v>749</v>
      </c>
      <c r="C120" s="210" t="s">
        <v>31</v>
      </c>
      <c r="D120" s="354">
        <v>99203</v>
      </c>
      <c r="E120" s="226" t="s">
        <v>12</v>
      </c>
      <c r="F120" s="226" t="s">
        <v>12</v>
      </c>
      <c r="G120" s="226" t="s">
        <v>12</v>
      </c>
      <c r="H120" s="226" t="s">
        <v>12</v>
      </c>
      <c r="I120" s="226" t="s">
        <v>12</v>
      </c>
      <c r="J120" s="226" t="s">
        <v>12</v>
      </c>
      <c r="K120" s="226" t="s">
        <v>12</v>
      </c>
      <c r="L120" s="226" t="s">
        <v>12</v>
      </c>
      <c r="M120" s="470" t="s">
        <v>12</v>
      </c>
      <c r="N120" s="470" t="s">
        <v>12</v>
      </c>
      <c r="O120" s="470">
        <v>204.34739519999999</v>
      </c>
      <c r="P120" s="470" t="s">
        <v>12</v>
      </c>
      <c r="Q120" s="470">
        <v>225.961062</v>
      </c>
      <c r="R120" s="470">
        <v>454.86944219999998</v>
      </c>
    </row>
    <row r="121" spans="1:18" ht="43.5" x14ac:dyDescent="0.35">
      <c r="A121" s="209" t="s">
        <v>115</v>
      </c>
      <c r="B121" s="209" t="s">
        <v>749</v>
      </c>
      <c r="C121" s="210" t="s">
        <v>32</v>
      </c>
      <c r="D121" s="354">
        <v>99204</v>
      </c>
      <c r="E121" s="226" t="s">
        <v>12</v>
      </c>
      <c r="F121" s="226" t="s">
        <v>12</v>
      </c>
      <c r="G121" s="226" t="s">
        <v>12</v>
      </c>
      <c r="H121" s="226" t="s">
        <v>12</v>
      </c>
      <c r="I121" s="226" t="s">
        <v>12</v>
      </c>
      <c r="J121" s="226" t="s">
        <v>12</v>
      </c>
      <c r="K121" s="226" t="s">
        <v>12</v>
      </c>
      <c r="L121" s="226" t="s">
        <v>12</v>
      </c>
      <c r="M121" s="470" t="s">
        <v>12</v>
      </c>
      <c r="N121" s="470" t="s">
        <v>12</v>
      </c>
      <c r="O121" s="470">
        <v>306.52109280000002</v>
      </c>
      <c r="P121" s="470" t="s">
        <v>12</v>
      </c>
      <c r="Q121" s="470">
        <v>338.94159300000001</v>
      </c>
      <c r="R121" s="470">
        <v>682.30416330000003</v>
      </c>
    </row>
    <row r="122" spans="1:18" ht="43.5" x14ac:dyDescent="0.35">
      <c r="A122" s="209" t="s">
        <v>115</v>
      </c>
      <c r="B122" s="209" t="s">
        <v>749</v>
      </c>
      <c r="C122" s="210" t="s">
        <v>33</v>
      </c>
      <c r="D122" s="354">
        <v>99205</v>
      </c>
      <c r="E122" s="226" t="s">
        <v>12</v>
      </c>
      <c r="F122" s="226" t="s">
        <v>12</v>
      </c>
      <c r="G122" s="226" t="s">
        <v>12</v>
      </c>
      <c r="H122" s="226" t="s">
        <v>12</v>
      </c>
      <c r="I122" s="226" t="s">
        <v>12</v>
      </c>
      <c r="J122" s="226" t="s">
        <v>12</v>
      </c>
      <c r="K122" s="226" t="s">
        <v>12</v>
      </c>
      <c r="L122" s="226" t="s">
        <v>12</v>
      </c>
      <c r="M122" s="470" t="s">
        <v>12</v>
      </c>
      <c r="N122" s="470" t="s">
        <v>12</v>
      </c>
      <c r="O122" s="470">
        <v>408.69479039999999</v>
      </c>
      <c r="P122" s="470" t="s">
        <v>12</v>
      </c>
      <c r="Q122" s="470">
        <v>451.922124</v>
      </c>
      <c r="R122" s="470">
        <v>909.73888439999996</v>
      </c>
    </row>
    <row r="123" spans="1:18" ht="43.5" x14ac:dyDescent="0.35">
      <c r="A123" s="209" t="s">
        <v>115</v>
      </c>
      <c r="B123" s="209" t="s">
        <v>749</v>
      </c>
      <c r="C123" s="210" t="s">
        <v>34</v>
      </c>
      <c r="D123" s="354">
        <v>99212</v>
      </c>
      <c r="E123" s="226" t="s">
        <v>12</v>
      </c>
      <c r="F123" s="226" t="s">
        <v>12</v>
      </c>
      <c r="G123" s="226" t="s">
        <v>12</v>
      </c>
      <c r="H123" s="226" t="s">
        <v>12</v>
      </c>
      <c r="I123" s="226" t="s">
        <v>12</v>
      </c>
      <c r="J123" s="226" t="s">
        <v>12</v>
      </c>
      <c r="K123" s="226" t="s">
        <v>12</v>
      </c>
      <c r="L123" s="226" t="s">
        <v>12</v>
      </c>
      <c r="M123" s="470" t="s">
        <v>12</v>
      </c>
      <c r="N123" s="470" t="s">
        <v>12</v>
      </c>
      <c r="O123" s="470">
        <v>102.1736976</v>
      </c>
      <c r="P123" s="470" t="s">
        <v>12</v>
      </c>
      <c r="Q123" s="470">
        <v>112.980531</v>
      </c>
      <c r="R123" s="470">
        <v>227.43472109999999</v>
      </c>
    </row>
    <row r="124" spans="1:18" ht="43.5" x14ac:dyDescent="0.35">
      <c r="A124" s="209" t="s">
        <v>115</v>
      </c>
      <c r="B124" s="209" t="s">
        <v>749</v>
      </c>
      <c r="C124" s="210" t="s">
        <v>35</v>
      </c>
      <c r="D124" s="354">
        <v>99213</v>
      </c>
      <c r="E124" s="226" t="s">
        <v>12</v>
      </c>
      <c r="F124" s="226" t="s">
        <v>12</v>
      </c>
      <c r="G124" s="226" t="s">
        <v>12</v>
      </c>
      <c r="H124" s="226" t="s">
        <v>12</v>
      </c>
      <c r="I124" s="226" t="s">
        <v>12</v>
      </c>
      <c r="J124" s="226" t="s">
        <v>12</v>
      </c>
      <c r="K124" s="226" t="s">
        <v>12</v>
      </c>
      <c r="L124" s="226" t="s">
        <v>12</v>
      </c>
      <c r="M124" s="470" t="s">
        <v>12</v>
      </c>
      <c r="N124" s="470" t="s">
        <v>12</v>
      </c>
      <c r="O124" s="470">
        <v>163.47791616000001</v>
      </c>
      <c r="P124" s="470" t="s">
        <v>12</v>
      </c>
      <c r="Q124" s="470">
        <v>180.76884960000001</v>
      </c>
      <c r="R124" s="470">
        <v>363.89555375999998</v>
      </c>
    </row>
    <row r="125" spans="1:18" ht="43.5" x14ac:dyDescent="0.35">
      <c r="A125" s="209" t="s">
        <v>115</v>
      </c>
      <c r="B125" s="209" t="s">
        <v>749</v>
      </c>
      <c r="C125" s="210" t="s">
        <v>36</v>
      </c>
      <c r="D125" s="354">
        <v>99214</v>
      </c>
      <c r="E125" s="226" t="s">
        <v>12</v>
      </c>
      <c r="F125" s="226" t="s">
        <v>12</v>
      </c>
      <c r="G125" s="226" t="s">
        <v>12</v>
      </c>
      <c r="H125" s="226" t="s">
        <v>12</v>
      </c>
      <c r="I125" s="226" t="s">
        <v>12</v>
      </c>
      <c r="J125" s="226" t="s">
        <v>12</v>
      </c>
      <c r="K125" s="226" t="s">
        <v>12</v>
      </c>
      <c r="L125" s="226" t="s">
        <v>12</v>
      </c>
      <c r="M125" s="470" t="s">
        <v>12</v>
      </c>
      <c r="N125" s="470" t="s">
        <v>12</v>
      </c>
      <c r="O125" s="470">
        <v>204.34739519999999</v>
      </c>
      <c r="P125" s="470" t="s">
        <v>12</v>
      </c>
      <c r="Q125" s="470">
        <v>225.961062</v>
      </c>
      <c r="R125" s="470">
        <v>454.86944219999998</v>
      </c>
    </row>
    <row r="126" spans="1:18" ht="43.5" x14ac:dyDescent="0.35">
      <c r="A126" s="209" t="s">
        <v>115</v>
      </c>
      <c r="B126" s="209" t="s">
        <v>749</v>
      </c>
      <c r="C126" s="210" t="s">
        <v>37</v>
      </c>
      <c r="D126" s="354">
        <v>99215</v>
      </c>
      <c r="E126" s="226" t="s">
        <v>12</v>
      </c>
      <c r="F126" s="226" t="s">
        <v>12</v>
      </c>
      <c r="G126" s="226" t="s">
        <v>12</v>
      </c>
      <c r="H126" s="226" t="s">
        <v>12</v>
      </c>
      <c r="I126" s="226" t="s">
        <v>12</v>
      </c>
      <c r="J126" s="226" t="s">
        <v>12</v>
      </c>
      <c r="K126" s="226" t="s">
        <v>12</v>
      </c>
      <c r="L126" s="226" t="s">
        <v>12</v>
      </c>
      <c r="M126" s="470" t="s">
        <v>12</v>
      </c>
      <c r="N126" s="470" t="s">
        <v>12</v>
      </c>
      <c r="O126" s="470">
        <v>306.52109280000002</v>
      </c>
      <c r="P126" s="470" t="s">
        <v>12</v>
      </c>
      <c r="Q126" s="470">
        <v>338.94159300000001</v>
      </c>
      <c r="R126" s="470">
        <v>682.30416330000003</v>
      </c>
    </row>
    <row r="127" spans="1:18" ht="101.5" x14ac:dyDescent="0.35">
      <c r="A127" s="209" t="s">
        <v>115</v>
      </c>
      <c r="B127" s="209" t="s">
        <v>749</v>
      </c>
      <c r="C127" s="210" t="s">
        <v>967</v>
      </c>
      <c r="D127" s="354" t="s">
        <v>56</v>
      </c>
      <c r="E127" s="413">
        <v>7.4222222222222216</v>
      </c>
      <c r="F127" s="413">
        <v>9.2777777777777786</v>
      </c>
      <c r="G127" s="466" t="s">
        <v>12</v>
      </c>
      <c r="H127" s="226" t="s">
        <v>12</v>
      </c>
      <c r="I127" s="226">
        <v>10.915555555555555</v>
      </c>
      <c r="J127" s="226">
        <v>11.462222222222222</v>
      </c>
      <c r="K127" s="226">
        <v>13.208351933333333</v>
      </c>
      <c r="L127" s="440">
        <v>17.466666666666665</v>
      </c>
      <c r="M127" s="470">
        <v>20.304444444444446</v>
      </c>
      <c r="N127" s="470">
        <v>20.522222222222222</v>
      </c>
      <c r="O127" s="470">
        <v>22.705266133333332</v>
      </c>
      <c r="P127" s="470">
        <v>24.233333333333334</v>
      </c>
      <c r="Q127" s="470">
        <v>25.106784666666666</v>
      </c>
      <c r="R127" s="470">
        <v>50.541049133333331</v>
      </c>
    </row>
    <row r="128" spans="1:18" ht="72.5" x14ac:dyDescent="0.35">
      <c r="A128" s="209" t="s">
        <v>115</v>
      </c>
      <c r="B128" s="209" t="s">
        <v>749</v>
      </c>
      <c r="C128" s="210" t="s">
        <v>55</v>
      </c>
      <c r="D128" s="354" t="s">
        <v>56</v>
      </c>
      <c r="E128" s="413">
        <v>33.402939599999996</v>
      </c>
      <c r="F128" s="413">
        <v>41.753674499999995</v>
      </c>
      <c r="G128" s="466" t="s">
        <v>12</v>
      </c>
      <c r="H128" s="226" t="s">
        <v>12</v>
      </c>
      <c r="I128" s="226">
        <v>49.12</v>
      </c>
      <c r="J128" s="226">
        <v>51.58</v>
      </c>
      <c r="K128" s="226">
        <v>59.437583699999998</v>
      </c>
      <c r="L128" s="440">
        <v>78.595151999999999</v>
      </c>
      <c r="M128" s="470">
        <v>91.37</v>
      </c>
      <c r="N128" s="470">
        <v>92.35</v>
      </c>
      <c r="O128" s="470">
        <v>102.1736976</v>
      </c>
      <c r="P128" s="470">
        <v>109.05</v>
      </c>
      <c r="Q128" s="470">
        <v>112.980531</v>
      </c>
      <c r="R128" s="470">
        <v>227.43472109999999</v>
      </c>
    </row>
    <row r="129" spans="1:18" ht="29" x14ac:dyDescent="0.35">
      <c r="A129" s="209" t="s">
        <v>115</v>
      </c>
      <c r="B129" s="209" t="s">
        <v>765</v>
      </c>
      <c r="C129" s="210" t="s">
        <v>767</v>
      </c>
      <c r="D129" s="354" t="s">
        <v>768</v>
      </c>
      <c r="E129" s="413">
        <v>33.402939599999996</v>
      </c>
      <c r="F129" s="413">
        <v>41.753674499999995</v>
      </c>
      <c r="G129" s="413">
        <v>48.630750299999995</v>
      </c>
      <c r="H129" s="226" t="s">
        <v>12</v>
      </c>
      <c r="I129" s="226">
        <v>49.121969999999997</v>
      </c>
      <c r="J129" s="226">
        <v>51.578068500000001</v>
      </c>
      <c r="K129" s="226">
        <v>59.437583699999998</v>
      </c>
      <c r="L129" s="413">
        <v>78.595151999999999</v>
      </c>
      <c r="M129" s="470">
        <v>91.366864199999995</v>
      </c>
      <c r="N129" s="470">
        <v>92.349303599999999</v>
      </c>
      <c r="O129" s="470">
        <v>102.1736976</v>
      </c>
      <c r="P129" s="470" t="s">
        <v>12</v>
      </c>
      <c r="Q129" s="470">
        <v>112.980531</v>
      </c>
      <c r="R129" s="470">
        <v>227.43472109999999</v>
      </c>
    </row>
    <row r="130" spans="1:18" ht="43.5" x14ac:dyDescent="0.35">
      <c r="A130" s="209" t="s">
        <v>115</v>
      </c>
      <c r="B130" s="209" t="s">
        <v>765</v>
      </c>
      <c r="C130" s="210" t="s">
        <v>854</v>
      </c>
      <c r="D130" s="354" t="s">
        <v>766</v>
      </c>
      <c r="E130" s="413">
        <v>33.402939599999996</v>
      </c>
      <c r="F130" s="413">
        <v>41.753674499999995</v>
      </c>
      <c r="G130" s="413">
        <v>48.630750299999995</v>
      </c>
      <c r="H130" s="226" t="s">
        <v>12</v>
      </c>
      <c r="I130" s="226">
        <v>49.121969999999997</v>
      </c>
      <c r="J130" s="226">
        <v>51.578068500000001</v>
      </c>
      <c r="K130" s="226">
        <v>59.437583699999998</v>
      </c>
      <c r="L130" s="413">
        <v>78.595151999999999</v>
      </c>
      <c r="M130" s="470">
        <v>91.366864199999995</v>
      </c>
      <c r="N130" s="470">
        <v>92.349303599999999</v>
      </c>
      <c r="O130" s="470">
        <v>102.1736976</v>
      </c>
      <c r="P130" s="470" t="s">
        <v>12</v>
      </c>
      <c r="Q130" s="470">
        <v>112.980531</v>
      </c>
      <c r="R130" s="470">
        <v>227.43472109999999</v>
      </c>
    </row>
    <row r="131" spans="1:18" x14ac:dyDescent="0.35">
      <c r="A131" s="209" t="s">
        <v>115</v>
      </c>
      <c r="B131" s="209" t="s">
        <v>765</v>
      </c>
      <c r="C131" s="210" t="s">
        <v>769</v>
      </c>
      <c r="D131" s="354" t="s">
        <v>770</v>
      </c>
      <c r="E131" s="413">
        <v>33.402939599999996</v>
      </c>
      <c r="F131" s="413">
        <v>41.753674499999995</v>
      </c>
      <c r="G131" s="413">
        <v>48.630750299999995</v>
      </c>
      <c r="H131" s="226" t="s">
        <v>12</v>
      </c>
      <c r="I131" s="226">
        <v>49.121969999999997</v>
      </c>
      <c r="J131" s="226">
        <v>51.578068500000001</v>
      </c>
      <c r="K131" s="226">
        <v>59.437583699999998</v>
      </c>
      <c r="L131" s="413">
        <v>78.595151999999999</v>
      </c>
      <c r="M131" s="470">
        <v>91.366864199999995</v>
      </c>
      <c r="N131" s="470">
        <v>92.349303599999999</v>
      </c>
      <c r="O131" s="470">
        <v>102.1736976</v>
      </c>
      <c r="P131" s="470" t="s">
        <v>12</v>
      </c>
      <c r="Q131" s="470">
        <v>112.980531</v>
      </c>
      <c r="R131" s="470">
        <v>227.43472109999999</v>
      </c>
    </row>
    <row r="132" spans="1:18" ht="43.5" x14ac:dyDescent="0.35">
      <c r="A132" s="209" t="s">
        <v>115</v>
      </c>
      <c r="B132" s="209" t="s">
        <v>54</v>
      </c>
      <c r="C132" s="210" t="s">
        <v>71</v>
      </c>
      <c r="D132" s="354" t="s">
        <v>72</v>
      </c>
      <c r="E132" s="413">
        <v>33.402939599999996</v>
      </c>
      <c r="F132" s="413">
        <v>41.753674499999995</v>
      </c>
      <c r="G132" s="413">
        <v>48.630750299999995</v>
      </c>
      <c r="H132" s="226" t="s">
        <v>12</v>
      </c>
      <c r="I132" s="226" t="s">
        <v>12</v>
      </c>
      <c r="J132" s="226" t="s">
        <v>12</v>
      </c>
      <c r="K132" s="226" t="s">
        <v>12</v>
      </c>
      <c r="L132" s="440">
        <v>78.595151999999999</v>
      </c>
      <c r="M132" s="470" t="s">
        <v>12</v>
      </c>
      <c r="N132" s="470">
        <v>92.349303599999999</v>
      </c>
      <c r="O132" s="470">
        <v>102.1736976</v>
      </c>
      <c r="P132" s="470">
        <v>109.0507734</v>
      </c>
      <c r="Q132" s="470">
        <v>112.980531</v>
      </c>
      <c r="R132" s="470">
        <v>227.43472109999999</v>
      </c>
    </row>
    <row r="133" spans="1:18" ht="43.5" x14ac:dyDescent="0.35">
      <c r="A133" s="209" t="s">
        <v>115</v>
      </c>
      <c r="B133" s="209" t="s">
        <v>54</v>
      </c>
      <c r="C133" s="210" t="s">
        <v>1024</v>
      </c>
      <c r="D133" s="354" t="s">
        <v>778</v>
      </c>
      <c r="E133" s="413">
        <v>33.402939599999996</v>
      </c>
      <c r="F133" s="413">
        <v>41.753674499999995</v>
      </c>
      <c r="G133" s="413">
        <v>48.630750299999995</v>
      </c>
      <c r="H133" s="226" t="s">
        <v>12</v>
      </c>
      <c r="I133" s="226" t="s">
        <v>12</v>
      </c>
      <c r="J133" s="226" t="s">
        <v>12</v>
      </c>
      <c r="K133" s="226" t="s">
        <v>12</v>
      </c>
      <c r="L133" s="226" t="s">
        <v>12</v>
      </c>
      <c r="M133" s="470" t="s">
        <v>12</v>
      </c>
      <c r="N133" s="470">
        <v>92.349303599999999</v>
      </c>
      <c r="O133" s="470">
        <v>102.1736976</v>
      </c>
      <c r="P133" s="470">
        <v>109.0507734</v>
      </c>
      <c r="Q133" s="470">
        <v>112.980531</v>
      </c>
      <c r="R133" s="470">
        <v>227.43472109999999</v>
      </c>
    </row>
    <row r="134" spans="1:18" ht="58" x14ac:dyDescent="0.35">
      <c r="A134" s="349" t="s">
        <v>115</v>
      </c>
      <c r="B134" s="209" t="s">
        <v>54</v>
      </c>
      <c r="C134" s="210" t="s">
        <v>1025</v>
      </c>
      <c r="D134" s="354" t="s">
        <v>778</v>
      </c>
      <c r="E134" s="413">
        <v>7.4222222222222216</v>
      </c>
      <c r="F134" s="413">
        <v>9.2777777777777786</v>
      </c>
      <c r="G134" s="413">
        <v>10.806666666666667</v>
      </c>
      <c r="H134" s="226" t="s">
        <v>12</v>
      </c>
      <c r="I134" s="226" t="s">
        <v>12</v>
      </c>
      <c r="J134" s="226" t="s">
        <v>12</v>
      </c>
      <c r="K134" s="226" t="s">
        <v>12</v>
      </c>
      <c r="L134" s="226" t="s">
        <v>12</v>
      </c>
      <c r="M134" s="470" t="s">
        <v>12</v>
      </c>
      <c r="N134" s="470">
        <v>20.522067466666666</v>
      </c>
      <c r="O134" s="470">
        <v>22.705266133333332</v>
      </c>
      <c r="P134" s="470">
        <v>24.2335052</v>
      </c>
      <c r="Q134" s="470">
        <v>25.106784666666666</v>
      </c>
      <c r="R134" s="470">
        <v>50.541049133333331</v>
      </c>
    </row>
    <row r="135" spans="1:18" ht="101.5" x14ac:dyDescent="0.35">
      <c r="A135" s="208" t="s">
        <v>109</v>
      </c>
      <c r="B135" s="209" t="s">
        <v>20</v>
      </c>
      <c r="C135" s="210" t="s">
        <v>21</v>
      </c>
      <c r="D135" s="209">
        <v>90889</v>
      </c>
      <c r="E135" s="76" t="s">
        <v>12</v>
      </c>
      <c r="F135" s="414">
        <v>41.753674499999995</v>
      </c>
      <c r="G135" s="414">
        <v>48.630750299999995</v>
      </c>
      <c r="H135" s="66" t="s">
        <v>12</v>
      </c>
      <c r="I135" s="66" t="s">
        <v>12</v>
      </c>
      <c r="J135" s="66" t="s">
        <v>12</v>
      </c>
      <c r="K135" s="55">
        <v>59.437583699999998</v>
      </c>
      <c r="L135" s="443">
        <v>78.595151999999999</v>
      </c>
      <c r="M135" s="82">
        <v>91.366864199999995</v>
      </c>
      <c r="N135" s="82">
        <v>92.349303599999999</v>
      </c>
      <c r="O135" s="82">
        <v>102.1736976</v>
      </c>
      <c r="P135" s="82" t="s">
        <v>12</v>
      </c>
      <c r="Q135" s="82">
        <v>112.980531</v>
      </c>
      <c r="R135" s="462">
        <v>227.43472109999999</v>
      </c>
    </row>
    <row r="136" spans="1:18" ht="43.5" x14ac:dyDescent="0.35">
      <c r="A136" s="208" t="s">
        <v>109</v>
      </c>
      <c r="B136" s="209" t="s">
        <v>20</v>
      </c>
      <c r="C136" s="210" t="s">
        <v>24</v>
      </c>
      <c r="D136" s="209">
        <v>96160</v>
      </c>
      <c r="E136" s="412">
        <v>33.402939599999996</v>
      </c>
      <c r="F136" s="414">
        <v>41.753674499999995</v>
      </c>
      <c r="G136" s="414">
        <v>48.630750299999995</v>
      </c>
      <c r="H136" s="66" t="s">
        <v>12</v>
      </c>
      <c r="I136" s="66" t="s">
        <v>12</v>
      </c>
      <c r="J136" s="66" t="s">
        <v>12</v>
      </c>
      <c r="K136" s="55">
        <v>59.437583699999998</v>
      </c>
      <c r="L136" s="443">
        <v>78.595151999999999</v>
      </c>
      <c r="M136" s="82">
        <v>91.366864199999995</v>
      </c>
      <c r="N136" s="82">
        <v>92.349303599999999</v>
      </c>
      <c r="O136" s="82">
        <v>102.1736976</v>
      </c>
      <c r="P136" s="82" t="s">
        <v>12</v>
      </c>
      <c r="Q136" s="82">
        <v>112.980531</v>
      </c>
      <c r="R136" s="462">
        <v>227.43472109999999</v>
      </c>
    </row>
    <row r="137" spans="1:18" ht="87" x14ac:dyDescent="0.35">
      <c r="A137" s="208" t="s">
        <v>109</v>
      </c>
      <c r="B137" s="209" t="s">
        <v>20</v>
      </c>
      <c r="C137" s="210" t="s">
        <v>46</v>
      </c>
      <c r="D137" s="209">
        <v>99367</v>
      </c>
      <c r="E137" s="62" t="s">
        <v>12</v>
      </c>
      <c r="F137" s="61" t="s">
        <v>12</v>
      </c>
      <c r="G137" s="61" t="s">
        <v>12</v>
      </c>
      <c r="H137" s="61" t="s">
        <v>12</v>
      </c>
      <c r="I137" s="61" t="s">
        <v>12</v>
      </c>
      <c r="J137" s="61" t="s">
        <v>12</v>
      </c>
      <c r="K137" s="61" t="s">
        <v>12</v>
      </c>
      <c r="L137" s="61" t="s">
        <v>12</v>
      </c>
      <c r="M137" s="82" t="s">
        <v>12</v>
      </c>
      <c r="N137" s="82" t="s">
        <v>12</v>
      </c>
      <c r="O137" s="82" t="s">
        <v>12</v>
      </c>
      <c r="P137" s="82" t="s">
        <v>12</v>
      </c>
      <c r="Q137" s="82" t="s">
        <v>12</v>
      </c>
      <c r="R137" s="462">
        <v>454.86944219999998</v>
      </c>
    </row>
    <row r="138" spans="1:18" ht="101.5" x14ac:dyDescent="0.35">
      <c r="A138" s="208" t="s">
        <v>109</v>
      </c>
      <c r="B138" s="209" t="s">
        <v>20</v>
      </c>
      <c r="C138" s="210" t="s">
        <v>47</v>
      </c>
      <c r="D138" s="209">
        <v>99368</v>
      </c>
      <c r="E138" s="412">
        <v>66.8</v>
      </c>
      <c r="F138" s="55" t="s">
        <v>12</v>
      </c>
      <c r="G138" s="55" t="s">
        <v>12</v>
      </c>
      <c r="H138" s="66" t="s">
        <v>12</v>
      </c>
      <c r="I138" s="66" t="s">
        <v>12</v>
      </c>
      <c r="J138" s="66" t="s">
        <v>12</v>
      </c>
      <c r="K138" s="55">
        <v>118.8751674</v>
      </c>
      <c r="L138" s="66" t="s">
        <v>12</v>
      </c>
      <c r="M138" s="82">
        <v>182.73372839999999</v>
      </c>
      <c r="N138" s="82">
        <v>184.6986072</v>
      </c>
      <c r="O138" s="82">
        <v>204.34739519999999</v>
      </c>
      <c r="P138" s="82">
        <v>218.10154679999999</v>
      </c>
      <c r="Q138" s="82">
        <v>225.961062</v>
      </c>
      <c r="R138" s="462" t="s">
        <v>12</v>
      </c>
    </row>
    <row r="139" spans="1:18" ht="29" x14ac:dyDescent="0.35">
      <c r="A139" s="208" t="s">
        <v>109</v>
      </c>
      <c r="B139" s="209" t="s">
        <v>20</v>
      </c>
      <c r="C139" s="210" t="s">
        <v>83</v>
      </c>
      <c r="D139" s="209" t="s">
        <v>84</v>
      </c>
      <c r="E139" s="76" t="s">
        <v>12</v>
      </c>
      <c r="F139" s="414">
        <v>41.753674499999995</v>
      </c>
      <c r="G139" s="414">
        <v>48.630750299999995</v>
      </c>
      <c r="H139" s="66" t="s">
        <v>12</v>
      </c>
      <c r="I139" s="55">
        <v>49.121969999999997</v>
      </c>
      <c r="J139" s="55">
        <v>51.578068500000001</v>
      </c>
      <c r="K139" s="55">
        <v>59.437583699999998</v>
      </c>
      <c r="L139" s="55" t="s">
        <v>12</v>
      </c>
      <c r="M139" s="82">
        <v>91.366864199999995</v>
      </c>
      <c r="N139" s="82">
        <v>92.349303599999999</v>
      </c>
      <c r="O139" s="82">
        <v>102.1736976</v>
      </c>
      <c r="P139" s="82">
        <v>109.0507734</v>
      </c>
      <c r="Q139" s="82">
        <v>112.980531</v>
      </c>
      <c r="R139" s="462">
        <v>227.43472109999999</v>
      </c>
    </row>
    <row r="140" spans="1:18" ht="101.5" x14ac:dyDescent="0.35">
      <c r="A140" s="208" t="s">
        <v>113</v>
      </c>
      <c r="B140" s="209" t="s">
        <v>20</v>
      </c>
      <c r="C140" s="210" t="s">
        <v>21</v>
      </c>
      <c r="D140" s="209">
        <v>90889</v>
      </c>
      <c r="E140" s="76" t="s">
        <v>12</v>
      </c>
      <c r="F140" s="414">
        <v>41.753674499999995</v>
      </c>
      <c r="G140" s="414">
        <v>48.630750299999995</v>
      </c>
      <c r="H140" s="77" t="s">
        <v>12</v>
      </c>
      <c r="I140" s="77" t="s">
        <v>12</v>
      </c>
      <c r="J140" s="77" t="s">
        <v>12</v>
      </c>
      <c r="K140" s="55">
        <v>59.437583699999998</v>
      </c>
      <c r="L140" s="443">
        <v>78.595151999999999</v>
      </c>
      <c r="M140" s="82">
        <v>91.366864199999995</v>
      </c>
      <c r="N140" s="82">
        <v>92.349303599999999</v>
      </c>
      <c r="O140" s="82">
        <v>102.1736976</v>
      </c>
      <c r="P140" s="82" t="s">
        <v>12</v>
      </c>
      <c r="Q140" s="82">
        <v>112.980531</v>
      </c>
      <c r="R140" s="462">
        <v>227.43472109999999</v>
      </c>
    </row>
    <row r="141" spans="1:18" ht="43.5" x14ac:dyDescent="0.35">
      <c r="A141" s="208" t="s">
        <v>113</v>
      </c>
      <c r="B141" s="209" t="s">
        <v>20</v>
      </c>
      <c r="C141" s="210" t="s">
        <v>24</v>
      </c>
      <c r="D141" s="209">
        <v>96160</v>
      </c>
      <c r="E141" s="412">
        <v>33.402939599999996</v>
      </c>
      <c r="F141" s="414">
        <v>41.753674499999995</v>
      </c>
      <c r="G141" s="414">
        <v>48.630750299999995</v>
      </c>
      <c r="H141" s="77" t="s">
        <v>12</v>
      </c>
      <c r="I141" s="77" t="s">
        <v>12</v>
      </c>
      <c r="J141" s="77" t="s">
        <v>12</v>
      </c>
      <c r="K141" s="55">
        <v>59.437583699999998</v>
      </c>
      <c r="L141" s="443">
        <v>78.595151999999999</v>
      </c>
      <c r="M141" s="82">
        <v>91.366864199999995</v>
      </c>
      <c r="N141" s="82">
        <v>92.349303599999999</v>
      </c>
      <c r="O141" s="82">
        <v>102.1736976</v>
      </c>
      <c r="P141" s="82" t="s">
        <v>12</v>
      </c>
      <c r="Q141" s="82">
        <v>112.980531</v>
      </c>
      <c r="R141" s="462">
        <v>227.43472109999999</v>
      </c>
    </row>
    <row r="142" spans="1:18" ht="87" x14ac:dyDescent="0.35">
      <c r="A142" s="208" t="s">
        <v>113</v>
      </c>
      <c r="B142" s="209" t="s">
        <v>20</v>
      </c>
      <c r="C142" s="210" t="s">
        <v>46</v>
      </c>
      <c r="D142" s="209">
        <v>99367</v>
      </c>
      <c r="E142" s="76" t="s">
        <v>12</v>
      </c>
      <c r="F142" s="55" t="s">
        <v>12</v>
      </c>
      <c r="G142" s="55" t="s">
        <v>12</v>
      </c>
      <c r="H142" s="55" t="s">
        <v>12</v>
      </c>
      <c r="I142" s="55" t="s">
        <v>12</v>
      </c>
      <c r="J142" s="55" t="s">
        <v>12</v>
      </c>
      <c r="K142" s="55" t="s">
        <v>12</v>
      </c>
      <c r="L142" s="55" t="s">
        <v>12</v>
      </c>
      <c r="M142" s="82" t="s">
        <v>12</v>
      </c>
      <c r="N142" s="82" t="s">
        <v>12</v>
      </c>
      <c r="O142" s="82" t="s">
        <v>12</v>
      </c>
      <c r="P142" s="82" t="s">
        <v>12</v>
      </c>
      <c r="Q142" s="82" t="s">
        <v>12</v>
      </c>
      <c r="R142" s="462">
        <v>454.86944219999998</v>
      </c>
    </row>
    <row r="143" spans="1:18" ht="101.5" x14ac:dyDescent="0.35">
      <c r="A143" s="208" t="s">
        <v>113</v>
      </c>
      <c r="B143" s="209" t="s">
        <v>20</v>
      </c>
      <c r="C143" s="210" t="s">
        <v>47</v>
      </c>
      <c r="D143" s="209">
        <v>99368</v>
      </c>
      <c r="E143" s="412">
        <v>66.8</v>
      </c>
      <c r="F143" s="55" t="s">
        <v>12</v>
      </c>
      <c r="G143" s="55" t="s">
        <v>12</v>
      </c>
      <c r="H143" s="77" t="s">
        <v>12</v>
      </c>
      <c r="I143" s="77" t="s">
        <v>12</v>
      </c>
      <c r="J143" s="77" t="s">
        <v>12</v>
      </c>
      <c r="K143" s="55">
        <v>118.8751674</v>
      </c>
      <c r="L143" s="77" t="s">
        <v>12</v>
      </c>
      <c r="M143" s="82">
        <v>182.73372839999999</v>
      </c>
      <c r="N143" s="82">
        <v>184.6986072</v>
      </c>
      <c r="O143" s="82">
        <v>204.34739519999999</v>
      </c>
      <c r="P143" s="82">
        <v>218.10154679999999</v>
      </c>
      <c r="Q143" s="82">
        <v>225.961062</v>
      </c>
      <c r="R143" s="462" t="s">
        <v>12</v>
      </c>
    </row>
    <row r="144" spans="1:18" ht="29" x14ac:dyDescent="0.35">
      <c r="A144" s="208" t="s">
        <v>113</v>
      </c>
      <c r="B144" s="209" t="s">
        <v>20</v>
      </c>
      <c r="C144" s="210" t="s">
        <v>83</v>
      </c>
      <c r="D144" s="209" t="s">
        <v>84</v>
      </c>
      <c r="E144" s="76" t="s">
        <v>12</v>
      </c>
      <c r="F144" s="414">
        <v>41.753674499999995</v>
      </c>
      <c r="G144" s="414">
        <v>48.630750299999995</v>
      </c>
      <c r="H144" s="77" t="s">
        <v>12</v>
      </c>
      <c r="I144" s="55">
        <v>49.121969999999997</v>
      </c>
      <c r="J144" s="55">
        <v>51.578068500000001</v>
      </c>
      <c r="K144" s="55">
        <v>59.437583699999998</v>
      </c>
      <c r="L144" s="55" t="s">
        <v>12</v>
      </c>
      <c r="M144" s="82">
        <v>91.366864199999995</v>
      </c>
      <c r="N144" s="82">
        <v>92.349303599999999</v>
      </c>
      <c r="O144" s="82">
        <v>102.1736976</v>
      </c>
      <c r="P144" s="82">
        <v>109.0507734</v>
      </c>
      <c r="Q144" s="82">
        <v>112.980531</v>
      </c>
      <c r="R144" s="462">
        <v>227.43472109999999</v>
      </c>
    </row>
    <row r="145" spans="1:18" ht="101.5" x14ac:dyDescent="0.35">
      <c r="A145" s="208" t="s">
        <v>115</v>
      </c>
      <c r="B145" s="209" t="s">
        <v>20</v>
      </c>
      <c r="C145" s="210" t="s">
        <v>21</v>
      </c>
      <c r="D145" s="209">
        <v>90889</v>
      </c>
      <c r="E145" s="76" t="s">
        <v>12</v>
      </c>
      <c r="F145" s="414">
        <v>41.753674499999995</v>
      </c>
      <c r="G145" s="414">
        <v>48.630750299999995</v>
      </c>
      <c r="H145" s="77" t="s">
        <v>12</v>
      </c>
      <c r="I145" s="77" t="s">
        <v>12</v>
      </c>
      <c r="J145" s="77" t="s">
        <v>12</v>
      </c>
      <c r="K145" s="55">
        <v>59.437583699999998</v>
      </c>
      <c r="L145" s="443">
        <v>78.595151999999999</v>
      </c>
      <c r="M145" s="82">
        <v>91.366864199999995</v>
      </c>
      <c r="N145" s="82">
        <v>92.349303599999999</v>
      </c>
      <c r="O145" s="82">
        <v>102.1736976</v>
      </c>
      <c r="P145" s="82" t="s">
        <v>12</v>
      </c>
      <c r="Q145" s="82">
        <v>112.980531</v>
      </c>
      <c r="R145" s="462">
        <v>227.43472109999999</v>
      </c>
    </row>
    <row r="146" spans="1:18" ht="43.5" x14ac:dyDescent="0.35">
      <c r="A146" s="208" t="s">
        <v>115</v>
      </c>
      <c r="B146" s="209" t="s">
        <v>20</v>
      </c>
      <c r="C146" s="210" t="s">
        <v>24</v>
      </c>
      <c r="D146" s="209">
        <v>96160</v>
      </c>
      <c r="E146" s="412">
        <v>33.402939599999996</v>
      </c>
      <c r="F146" s="414">
        <v>41.753674499999995</v>
      </c>
      <c r="G146" s="414">
        <v>48.630750299999995</v>
      </c>
      <c r="H146" s="77" t="s">
        <v>12</v>
      </c>
      <c r="I146" s="77" t="s">
        <v>12</v>
      </c>
      <c r="J146" s="77" t="s">
        <v>12</v>
      </c>
      <c r="K146" s="55">
        <v>59.437583699999998</v>
      </c>
      <c r="L146" s="443">
        <v>78.595151999999999</v>
      </c>
      <c r="M146" s="82">
        <v>91.366864199999995</v>
      </c>
      <c r="N146" s="82">
        <v>92.349303599999999</v>
      </c>
      <c r="O146" s="82">
        <v>102.1736976</v>
      </c>
      <c r="P146" s="82" t="s">
        <v>12</v>
      </c>
      <c r="Q146" s="82">
        <v>112.980531</v>
      </c>
      <c r="R146" s="462">
        <v>227.43472109999999</v>
      </c>
    </row>
    <row r="147" spans="1:18" ht="87" x14ac:dyDescent="0.35">
      <c r="A147" s="208" t="s">
        <v>115</v>
      </c>
      <c r="B147" s="209" t="s">
        <v>20</v>
      </c>
      <c r="C147" s="210" t="s">
        <v>46</v>
      </c>
      <c r="D147" s="209">
        <v>99367</v>
      </c>
      <c r="E147" s="76" t="s">
        <v>12</v>
      </c>
      <c r="F147" s="55" t="s">
        <v>12</v>
      </c>
      <c r="G147" s="55" t="s">
        <v>12</v>
      </c>
      <c r="H147" s="55" t="s">
        <v>12</v>
      </c>
      <c r="I147" s="55" t="s">
        <v>12</v>
      </c>
      <c r="J147" s="55" t="s">
        <v>12</v>
      </c>
      <c r="K147" s="55" t="s">
        <v>12</v>
      </c>
      <c r="L147" s="55" t="s">
        <v>12</v>
      </c>
      <c r="M147" s="82" t="s">
        <v>12</v>
      </c>
      <c r="N147" s="82" t="s">
        <v>12</v>
      </c>
      <c r="O147" s="82" t="s">
        <v>12</v>
      </c>
      <c r="P147" s="82" t="s">
        <v>12</v>
      </c>
      <c r="Q147" s="82" t="s">
        <v>12</v>
      </c>
      <c r="R147" s="462">
        <v>454.86944219999998</v>
      </c>
    </row>
    <row r="148" spans="1:18" ht="101.5" x14ac:dyDescent="0.35">
      <c r="A148" s="208" t="s">
        <v>115</v>
      </c>
      <c r="B148" s="209" t="s">
        <v>20</v>
      </c>
      <c r="C148" s="210" t="s">
        <v>47</v>
      </c>
      <c r="D148" s="209">
        <v>99368</v>
      </c>
      <c r="E148" s="412">
        <v>66.8</v>
      </c>
      <c r="F148" s="55" t="s">
        <v>12</v>
      </c>
      <c r="G148" s="55" t="s">
        <v>12</v>
      </c>
      <c r="H148" s="77" t="s">
        <v>12</v>
      </c>
      <c r="I148" s="77" t="s">
        <v>12</v>
      </c>
      <c r="J148" s="77" t="s">
        <v>12</v>
      </c>
      <c r="K148" s="55">
        <v>118.8751674</v>
      </c>
      <c r="L148" s="77" t="s">
        <v>12</v>
      </c>
      <c r="M148" s="82">
        <v>182.73372839999999</v>
      </c>
      <c r="N148" s="82">
        <v>184.6986072</v>
      </c>
      <c r="O148" s="82">
        <v>204.34739519999999</v>
      </c>
      <c r="P148" s="82">
        <v>218.10154679999999</v>
      </c>
      <c r="Q148" s="82">
        <v>225.961062</v>
      </c>
      <c r="R148" s="462" t="s">
        <v>12</v>
      </c>
    </row>
    <row r="149" spans="1:18" ht="29" x14ac:dyDescent="0.35">
      <c r="A149" s="208" t="s">
        <v>115</v>
      </c>
      <c r="B149" s="209" t="s">
        <v>20</v>
      </c>
      <c r="C149" s="210" t="s">
        <v>83</v>
      </c>
      <c r="D149" s="209" t="s">
        <v>84</v>
      </c>
      <c r="E149" s="76" t="s">
        <v>12</v>
      </c>
      <c r="F149" s="414">
        <v>41.753674499999995</v>
      </c>
      <c r="G149" s="414">
        <v>48.630750299999995</v>
      </c>
      <c r="H149" s="77" t="s">
        <v>12</v>
      </c>
      <c r="I149" s="55">
        <v>49.121969999999997</v>
      </c>
      <c r="J149" s="55">
        <v>51.578068500000001</v>
      </c>
      <c r="K149" s="55">
        <v>59.437583699999998</v>
      </c>
      <c r="L149" s="55" t="s">
        <v>12</v>
      </c>
      <c r="M149" s="82">
        <v>91.366864199999995</v>
      </c>
      <c r="N149" s="82">
        <v>92.349303599999999</v>
      </c>
      <c r="O149" s="82">
        <v>102.1736976</v>
      </c>
      <c r="P149" s="82">
        <v>109.0507734</v>
      </c>
      <c r="Q149" s="82">
        <v>112.980531</v>
      </c>
      <c r="R149" s="462">
        <v>227.43472109999999</v>
      </c>
    </row>
    <row r="150" spans="1:18" ht="29" x14ac:dyDescent="0.35">
      <c r="A150" s="208" t="s">
        <v>109</v>
      </c>
      <c r="B150" s="209" t="s">
        <v>20</v>
      </c>
      <c r="C150" s="210" t="s">
        <v>48</v>
      </c>
      <c r="D150" s="209" t="s">
        <v>49</v>
      </c>
      <c r="E150" s="418">
        <v>33.402939599999996</v>
      </c>
      <c r="F150" s="415">
        <v>41.753674499999995</v>
      </c>
      <c r="G150" s="415">
        <v>48.630750299999995</v>
      </c>
      <c r="H150" s="61" t="s">
        <v>12</v>
      </c>
      <c r="I150" s="55">
        <v>49.121969999999997</v>
      </c>
      <c r="J150" s="55">
        <v>51.578068500000001</v>
      </c>
      <c r="K150" s="55">
        <v>59.437583699999998</v>
      </c>
      <c r="L150" s="442">
        <v>78.595151999999999</v>
      </c>
      <c r="M150" s="463">
        <v>91.366864199999995</v>
      </c>
      <c r="N150" s="463">
        <v>92.349303599999999</v>
      </c>
      <c r="O150" s="463">
        <v>102.1736976</v>
      </c>
      <c r="P150" s="463">
        <v>109.0507734</v>
      </c>
      <c r="Q150" s="463">
        <v>112.980531</v>
      </c>
      <c r="R150" s="465">
        <v>227.43472109999999</v>
      </c>
    </row>
    <row r="151" spans="1:18" ht="29" x14ac:dyDescent="0.35">
      <c r="A151" s="208" t="s">
        <v>113</v>
      </c>
      <c r="B151" s="209" t="s">
        <v>20</v>
      </c>
      <c r="C151" s="210" t="s">
        <v>48</v>
      </c>
      <c r="D151" s="209" t="s">
        <v>49</v>
      </c>
      <c r="E151" s="418">
        <v>33.402939599999996</v>
      </c>
      <c r="F151" s="415">
        <v>41.753674499999995</v>
      </c>
      <c r="G151" s="415">
        <v>48.630750299999995</v>
      </c>
      <c r="H151" s="61" t="s">
        <v>12</v>
      </c>
      <c r="I151" s="55">
        <v>49.121969999999997</v>
      </c>
      <c r="J151" s="55">
        <v>51.578068500000001</v>
      </c>
      <c r="K151" s="55">
        <v>59.437583699999998</v>
      </c>
      <c r="L151" s="442">
        <v>78.595151999999999</v>
      </c>
      <c r="M151" s="463">
        <v>91.366864199999995</v>
      </c>
      <c r="N151" s="463">
        <v>92.349303599999999</v>
      </c>
      <c r="O151" s="463">
        <v>102.1736976</v>
      </c>
      <c r="P151" s="463">
        <v>109.0507734</v>
      </c>
      <c r="Q151" s="463">
        <v>112.980531</v>
      </c>
      <c r="R151" s="465">
        <v>227.43472109999999</v>
      </c>
    </row>
    <row r="152" spans="1:18" ht="29" x14ac:dyDescent="0.35">
      <c r="A152" s="348" t="s">
        <v>115</v>
      </c>
      <c r="B152" s="349" t="s">
        <v>20</v>
      </c>
      <c r="C152" s="350" t="s">
        <v>48</v>
      </c>
      <c r="D152" s="349" t="s">
        <v>49</v>
      </c>
      <c r="E152" s="418">
        <v>33.402939599999996</v>
      </c>
      <c r="F152" s="415">
        <v>41.753674499999995</v>
      </c>
      <c r="G152" s="415">
        <v>48.630750299999995</v>
      </c>
      <c r="H152" s="66" t="s">
        <v>12</v>
      </c>
      <c r="I152" s="55">
        <v>49.121969999999997</v>
      </c>
      <c r="J152" s="55">
        <v>51.578068500000001</v>
      </c>
      <c r="K152" s="55">
        <v>59.437583699999998</v>
      </c>
      <c r="L152" s="442">
        <v>78.595151999999999</v>
      </c>
      <c r="M152" s="463">
        <v>91.366864199999995</v>
      </c>
      <c r="N152" s="463">
        <v>92.349303599999999</v>
      </c>
      <c r="O152" s="463">
        <v>102.1736976</v>
      </c>
      <c r="P152" s="463">
        <v>109.0507734</v>
      </c>
      <c r="Q152" s="463">
        <v>112.980531</v>
      </c>
      <c r="R152" s="465">
        <v>227.43472109999999</v>
      </c>
    </row>
    <row r="153" spans="1:18" ht="43.5" x14ac:dyDescent="0.35">
      <c r="A153" s="208" t="s">
        <v>117</v>
      </c>
      <c r="B153" s="209" t="s">
        <v>98</v>
      </c>
      <c r="C153" s="210" t="s">
        <v>99</v>
      </c>
      <c r="D153" s="209" t="s">
        <v>100</v>
      </c>
      <c r="E153" s="76" t="s">
        <v>12</v>
      </c>
      <c r="F153" s="414">
        <v>41.753674499999995</v>
      </c>
      <c r="G153" s="414">
        <v>48.630750299999995</v>
      </c>
      <c r="H153" s="66" t="s">
        <v>12</v>
      </c>
      <c r="I153" s="55">
        <v>49.121969999999997</v>
      </c>
      <c r="J153" s="55">
        <v>51.578068500000001</v>
      </c>
      <c r="K153" s="55">
        <v>59.437583699999998</v>
      </c>
      <c r="L153" s="442">
        <v>78.595151999999999</v>
      </c>
      <c r="M153" s="82">
        <v>91.366864199999995</v>
      </c>
      <c r="N153" s="82">
        <v>92.349303599999999</v>
      </c>
      <c r="O153" s="82">
        <v>102.1736976</v>
      </c>
      <c r="P153" s="82" t="s">
        <v>12</v>
      </c>
      <c r="Q153" s="82">
        <v>112.980531</v>
      </c>
      <c r="R153" s="462">
        <v>227.43472109999999</v>
      </c>
    </row>
    <row r="154" spans="1:18" ht="29" x14ac:dyDescent="0.35">
      <c r="A154" s="208" t="s">
        <v>117</v>
      </c>
      <c r="B154" s="209" t="s">
        <v>98</v>
      </c>
      <c r="C154" s="210" t="s">
        <v>843</v>
      </c>
      <c r="D154" s="209" t="s">
        <v>1053</v>
      </c>
      <c r="E154" s="412">
        <v>33.402939599999996</v>
      </c>
      <c r="F154" s="414">
        <v>41.753674499999995</v>
      </c>
      <c r="G154" s="414">
        <v>48.630750299999995</v>
      </c>
      <c r="H154" s="66" t="s">
        <v>12</v>
      </c>
      <c r="I154" s="55">
        <v>49.121969999999997</v>
      </c>
      <c r="J154" s="55">
        <v>51.578068500000001</v>
      </c>
      <c r="K154" s="55">
        <v>59.437583699999998</v>
      </c>
      <c r="L154" s="442">
        <v>78.595151999999999</v>
      </c>
      <c r="M154" s="82">
        <v>91.366864199999995</v>
      </c>
      <c r="N154" s="82">
        <v>92.349303599999999</v>
      </c>
      <c r="O154" s="82">
        <v>102.1736976</v>
      </c>
      <c r="P154" s="82">
        <v>109.0507734</v>
      </c>
      <c r="Q154" s="82">
        <v>112.980531</v>
      </c>
      <c r="R154" s="462">
        <v>227.43472109999999</v>
      </c>
    </row>
    <row r="155" spans="1:18" ht="58" x14ac:dyDescent="0.35">
      <c r="A155" s="208" t="s">
        <v>117</v>
      </c>
      <c r="B155" s="209" t="s">
        <v>98</v>
      </c>
      <c r="C155" s="210" t="s">
        <v>844</v>
      </c>
      <c r="D155" s="209" t="s">
        <v>1053</v>
      </c>
      <c r="E155" s="412">
        <v>7.4222222222222216</v>
      </c>
      <c r="F155" s="414">
        <v>9.2777777777777786</v>
      </c>
      <c r="G155" s="414">
        <v>10.806666666666667</v>
      </c>
      <c r="H155" s="66" t="s">
        <v>12</v>
      </c>
      <c r="I155" s="55">
        <v>10.915993333333333</v>
      </c>
      <c r="J155" s="55">
        <v>11.461793</v>
      </c>
      <c r="K155" s="55">
        <v>13.208351933333333</v>
      </c>
      <c r="L155" s="442">
        <v>17.466666666666665</v>
      </c>
      <c r="M155" s="82">
        <v>20.303747599999998</v>
      </c>
      <c r="N155" s="82">
        <v>20.522067466666666</v>
      </c>
      <c r="O155" s="82">
        <v>22.705266133333332</v>
      </c>
      <c r="P155" s="82">
        <v>24.2335052</v>
      </c>
      <c r="Q155" s="82">
        <v>25.106784666666666</v>
      </c>
      <c r="R155" s="462">
        <v>50.541049133333331</v>
      </c>
    </row>
    <row r="156" spans="1:18" ht="43.5" x14ac:dyDescent="0.35">
      <c r="A156" s="208" t="s">
        <v>118</v>
      </c>
      <c r="B156" s="209" t="s">
        <v>98</v>
      </c>
      <c r="C156" s="210" t="s">
        <v>99</v>
      </c>
      <c r="D156" s="209" t="s">
        <v>100</v>
      </c>
      <c r="E156" s="76" t="s">
        <v>12</v>
      </c>
      <c r="F156" s="414">
        <v>41.753674499999995</v>
      </c>
      <c r="G156" s="414">
        <v>48.630750299999995</v>
      </c>
      <c r="H156" s="77" t="s">
        <v>12</v>
      </c>
      <c r="I156" s="55">
        <v>49.121969999999997</v>
      </c>
      <c r="J156" s="55">
        <v>51.578068500000001</v>
      </c>
      <c r="K156" s="55">
        <v>59.437583699999998</v>
      </c>
      <c r="L156" s="442">
        <v>78.595151999999999</v>
      </c>
      <c r="M156" s="82">
        <v>91.366864199999995</v>
      </c>
      <c r="N156" s="82">
        <v>92.349303599999999</v>
      </c>
      <c r="O156" s="82">
        <v>102.1736976</v>
      </c>
      <c r="P156" s="82" t="s">
        <v>12</v>
      </c>
      <c r="Q156" s="82">
        <v>112.980531</v>
      </c>
      <c r="R156" s="462">
        <v>227.43472109999999</v>
      </c>
    </row>
    <row r="157" spans="1:18" ht="29" x14ac:dyDescent="0.35">
      <c r="A157" s="208" t="s">
        <v>118</v>
      </c>
      <c r="B157" s="209" t="s">
        <v>98</v>
      </c>
      <c r="C157" s="210" t="s">
        <v>831</v>
      </c>
      <c r="D157" s="209" t="s">
        <v>1053</v>
      </c>
      <c r="E157" s="412">
        <v>33.402939599999996</v>
      </c>
      <c r="F157" s="414">
        <v>41.753674499999995</v>
      </c>
      <c r="G157" s="414">
        <v>48.630750299999995</v>
      </c>
      <c r="H157" s="77" t="s">
        <v>12</v>
      </c>
      <c r="I157" s="55">
        <v>49.121969999999997</v>
      </c>
      <c r="J157" s="55">
        <v>51.578068500000001</v>
      </c>
      <c r="K157" s="55">
        <v>59.437583699999998</v>
      </c>
      <c r="L157" s="442">
        <v>78.595151999999999</v>
      </c>
      <c r="M157" s="82">
        <v>91.366864199999995</v>
      </c>
      <c r="N157" s="82">
        <v>92.349303599999999</v>
      </c>
      <c r="O157" s="82">
        <v>102.1736976</v>
      </c>
      <c r="P157" s="82">
        <v>109.0507734</v>
      </c>
      <c r="Q157" s="82">
        <v>112.980531</v>
      </c>
      <c r="R157" s="462">
        <v>227.43472109999999</v>
      </c>
    </row>
    <row r="158" spans="1:18" ht="58" x14ac:dyDescent="0.35">
      <c r="A158" s="208" t="s">
        <v>118</v>
      </c>
      <c r="B158" s="209" t="s">
        <v>98</v>
      </c>
      <c r="C158" s="210" t="s">
        <v>844</v>
      </c>
      <c r="D158" s="209" t="s">
        <v>1053</v>
      </c>
      <c r="E158" s="412">
        <v>7.4222222222222216</v>
      </c>
      <c r="F158" s="414">
        <v>9.2777777777777786</v>
      </c>
      <c r="G158" s="414">
        <v>10.806666666666667</v>
      </c>
      <c r="H158" s="77" t="s">
        <v>12</v>
      </c>
      <c r="I158" s="55">
        <v>10.915993333333333</v>
      </c>
      <c r="J158" s="55">
        <v>11.461793</v>
      </c>
      <c r="K158" s="55">
        <v>13.208351933333333</v>
      </c>
      <c r="L158" s="442">
        <v>17.466666666666665</v>
      </c>
      <c r="M158" s="82">
        <v>20.303747599999998</v>
      </c>
      <c r="N158" s="82">
        <v>20.522067466666666</v>
      </c>
      <c r="O158" s="82">
        <v>22.705266133333332</v>
      </c>
      <c r="P158" s="82">
        <v>24.2335052</v>
      </c>
      <c r="Q158" s="82">
        <v>25.106784666666666</v>
      </c>
      <c r="R158" s="462">
        <v>50.541049133333331</v>
      </c>
    </row>
    <row r="159" spans="1:18" ht="43.5" x14ac:dyDescent="0.35">
      <c r="A159" s="208" t="s">
        <v>119</v>
      </c>
      <c r="B159" s="209" t="s">
        <v>98</v>
      </c>
      <c r="C159" s="210" t="s">
        <v>99</v>
      </c>
      <c r="D159" s="209" t="s">
        <v>100</v>
      </c>
      <c r="E159" s="76" t="s">
        <v>12</v>
      </c>
      <c r="F159" s="414">
        <v>41.753674499999995</v>
      </c>
      <c r="G159" s="414">
        <v>48.630750299999995</v>
      </c>
      <c r="H159" s="77" t="s">
        <v>12</v>
      </c>
      <c r="I159" s="55">
        <v>49.121969999999997</v>
      </c>
      <c r="J159" s="55">
        <v>51.578068500000001</v>
      </c>
      <c r="K159" s="55">
        <v>59.437583699999998</v>
      </c>
      <c r="L159" s="442">
        <v>78.595151999999999</v>
      </c>
      <c r="M159" s="82">
        <v>91.366864199999995</v>
      </c>
      <c r="N159" s="82">
        <v>92.349303599999999</v>
      </c>
      <c r="O159" s="82">
        <v>102.1736976</v>
      </c>
      <c r="P159" s="82" t="s">
        <v>12</v>
      </c>
      <c r="Q159" s="82">
        <v>112.980531</v>
      </c>
      <c r="R159" s="462">
        <v>227.43472109999999</v>
      </c>
    </row>
    <row r="160" spans="1:18" ht="29" x14ac:dyDescent="0.35">
      <c r="A160" s="208" t="s">
        <v>119</v>
      </c>
      <c r="B160" s="209" t="s">
        <v>98</v>
      </c>
      <c r="C160" s="210" t="s">
        <v>843</v>
      </c>
      <c r="D160" s="209" t="s">
        <v>1053</v>
      </c>
      <c r="E160" s="412">
        <v>33.402939599999996</v>
      </c>
      <c r="F160" s="414">
        <v>41.753674499999995</v>
      </c>
      <c r="G160" s="414">
        <v>48.630750299999995</v>
      </c>
      <c r="H160" s="77" t="s">
        <v>12</v>
      </c>
      <c r="I160" s="55">
        <v>49.121969999999997</v>
      </c>
      <c r="J160" s="55">
        <v>51.578068500000001</v>
      </c>
      <c r="K160" s="55">
        <v>59.437583699999998</v>
      </c>
      <c r="L160" s="442">
        <v>78.595151999999999</v>
      </c>
      <c r="M160" s="82">
        <v>91.366864199999995</v>
      </c>
      <c r="N160" s="82">
        <v>92.349303599999999</v>
      </c>
      <c r="O160" s="82">
        <v>102.1736976</v>
      </c>
      <c r="P160" s="82">
        <v>109.0507734</v>
      </c>
      <c r="Q160" s="82">
        <v>112.980531</v>
      </c>
      <c r="R160" s="462">
        <v>227.43472109999999</v>
      </c>
    </row>
    <row r="161" spans="1:18" ht="58" x14ac:dyDescent="0.35">
      <c r="A161" s="348" t="s">
        <v>119</v>
      </c>
      <c r="B161" s="349" t="s">
        <v>98</v>
      </c>
      <c r="C161" s="350" t="s">
        <v>844</v>
      </c>
      <c r="D161" s="349" t="s">
        <v>1053</v>
      </c>
      <c r="E161" s="412">
        <v>7.4222222222222216</v>
      </c>
      <c r="F161" s="414">
        <v>9.2777777777777786</v>
      </c>
      <c r="G161" s="414">
        <v>10.806666666666667</v>
      </c>
      <c r="H161" s="77" t="s">
        <v>12</v>
      </c>
      <c r="I161" s="55">
        <v>10.915993333333333</v>
      </c>
      <c r="J161" s="55">
        <v>11.461793</v>
      </c>
      <c r="K161" s="55">
        <v>13.208351933333333</v>
      </c>
      <c r="L161" s="442">
        <v>17.466666666666665</v>
      </c>
      <c r="M161" s="82">
        <v>20.303747599999998</v>
      </c>
      <c r="N161" s="82">
        <v>20.522067466666666</v>
      </c>
      <c r="O161" s="82">
        <v>22.705266133333332</v>
      </c>
      <c r="P161" s="82">
        <v>24.2335052</v>
      </c>
      <c r="Q161" s="82">
        <v>25.106784666666666</v>
      </c>
      <c r="R161" s="462">
        <v>50.541049133333331</v>
      </c>
    </row>
  </sheetData>
  <sheetProtection algorithmName="SHA-512" hashValue="r4GHel4jIJlXj11Zg0rTaCUq/9FLwDLcZk/SqaRQkOJZKO7XkNwPT3L2OQLhNFyt8XDOJU6C1ITL1pGFnQ8ltg==" saltValue="PqAOJnyMkvZ9rIp1hO/EnQ==" spinCount="100000" sheet="1" sort="0" autoFilter="0"/>
  <mergeCells count="1">
    <mergeCell ref="A1:R1"/>
  </mergeCells>
  <phoneticPr fontId="11" type="noConversion"/>
  <pageMargins left="0.25" right="0.25" top="0.75" bottom="0.75" header="0.3" footer="0.3"/>
  <pageSetup scale="57"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1E7D6-E3C4-4941-A1E5-A754DCC067A3}">
  <sheetPr>
    <tabColor rgb="FF008000"/>
    <pageSetUpPr fitToPage="1"/>
  </sheetPr>
  <dimension ref="A1:R161"/>
  <sheetViews>
    <sheetView zoomScale="85" zoomScaleNormal="85" workbookViewId="0">
      <selection activeCell="D147" sqref="D147"/>
    </sheetView>
  </sheetViews>
  <sheetFormatPr defaultColWidth="8.7265625" defaultRowHeight="14.5" x14ac:dyDescent="0.35"/>
  <cols>
    <col min="1" max="1" width="16.453125" style="24" bestFit="1" customWidth="1"/>
    <col min="2" max="2" width="20.54296875" style="2" customWidth="1"/>
    <col min="3" max="3" width="25.453125" style="105" customWidth="1"/>
    <col min="4" max="4" width="9.81640625" style="71" bestFit="1" customWidth="1"/>
    <col min="5" max="18" width="16.54296875" style="2" customWidth="1"/>
    <col min="19" max="16384" width="8.7265625" style="2"/>
  </cols>
  <sheetData>
    <row r="1" spans="1:18" ht="28.5" customHeight="1" x14ac:dyDescent="0.65">
      <c r="A1" s="489" t="s">
        <v>120</v>
      </c>
      <c r="B1" s="489"/>
      <c r="C1" s="489"/>
      <c r="D1" s="489"/>
      <c r="E1" s="489"/>
      <c r="F1" s="489"/>
      <c r="G1" s="489"/>
      <c r="H1" s="489"/>
      <c r="I1" s="489"/>
      <c r="J1" s="489"/>
      <c r="K1" s="489"/>
      <c r="L1" s="489"/>
      <c r="M1" s="489"/>
      <c r="N1" s="489"/>
      <c r="O1" s="489"/>
      <c r="P1" s="489"/>
      <c r="Q1" s="489"/>
      <c r="R1" s="489"/>
    </row>
    <row r="2" spans="1:18" s="83" customFormat="1" ht="101.5" x14ac:dyDescent="0.35">
      <c r="A2" s="57" t="s">
        <v>0</v>
      </c>
      <c r="B2" s="58" t="s">
        <v>1</v>
      </c>
      <c r="C2" s="58" t="s">
        <v>2</v>
      </c>
      <c r="D2" s="70" t="s">
        <v>3</v>
      </c>
      <c r="E2" s="420" t="s">
        <v>1109</v>
      </c>
      <c r="F2" s="419" t="s">
        <v>1127</v>
      </c>
      <c r="G2" s="419" t="s">
        <v>1129</v>
      </c>
      <c r="H2" s="58" t="s">
        <v>4</v>
      </c>
      <c r="I2" s="74" t="s">
        <v>5</v>
      </c>
      <c r="J2" s="74" t="s">
        <v>6</v>
      </c>
      <c r="K2" s="58" t="s">
        <v>1110</v>
      </c>
      <c r="L2" s="419" t="s">
        <v>1130</v>
      </c>
      <c r="M2" s="58" t="s">
        <v>1111</v>
      </c>
      <c r="N2" s="58" t="s">
        <v>1112</v>
      </c>
      <c r="O2" s="58" t="s">
        <v>1113</v>
      </c>
      <c r="P2" s="58" t="s">
        <v>1114</v>
      </c>
      <c r="Q2" s="58" t="s">
        <v>1115</v>
      </c>
      <c r="R2" s="75" t="s">
        <v>1123</v>
      </c>
    </row>
    <row r="3" spans="1:18" s="83" customFormat="1" x14ac:dyDescent="0.35">
      <c r="A3" s="208" t="s">
        <v>109</v>
      </c>
      <c r="B3" s="209" t="s">
        <v>786</v>
      </c>
      <c r="C3" s="210" t="s">
        <v>787</v>
      </c>
      <c r="D3" s="209" t="s">
        <v>775</v>
      </c>
      <c r="E3" s="444">
        <v>25</v>
      </c>
      <c r="F3" s="431">
        <v>25</v>
      </c>
      <c r="G3" s="431">
        <v>25</v>
      </c>
      <c r="H3" s="211">
        <v>25</v>
      </c>
      <c r="I3" s="55">
        <v>25</v>
      </c>
      <c r="J3" s="211">
        <v>25</v>
      </c>
      <c r="K3" s="211">
        <v>25</v>
      </c>
      <c r="L3" s="431">
        <v>25</v>
      </c>
      <c r="M3" s="211">
        <v>25</v>
      </c>
      <c r="N3" s="211">
        <v>25</v>
      </c>
      <c r="O3" s="211">
        <v>25</v>
      </c>
      <c r="P3" s="211">
        <v>25</v>
      </c>
      <c r="Q3" s="211">
        <v>25</v>
      </c>
      <c r="R3" s="213">
        <v>25</v>
      </c>
    </row>
    <row r="4" spans="1:18" s="83" customFormat="1" x14ac:dyDescent="0.35">
      <c r="A4" s="208" t="s">
        <v>113</v>
      </c>
      <c r="B4" s="209" t="s">
        <v>786</v>
      </c>
      <c r="C4" s="210" t="s">
        <v>787</v>
      </c>
      <c r="D4" s="209" t="s">
        <v>775</v>
      </c>
      <c r="E4" s="444">
        <v>25</v>
      </c>
      <c r="F4" s="431">
        <v>25</v>
      </c>
      <c r="G4" s="431">
        <v>25</v>
      </c>
      <c r="H4" s="211">
        <v>25</v>
      </c>
      <c r="I4" s="55">
        <v>25</v>
      </c>
      <c r="J4" s="211">
        <v>25</v>
      </c>
      <c r="K4" s="211">
        <v>25</v>
      </c>
      <c r="L4" s="431">
        <v>25</v>
      </c>
      <c r="M4" s="211">
        <v>25</v>
      </c>
      <c r="N4" s="211">
        <v>25</v>
      </c>
      <c r="O4" s="211">
        <v>25</v>
      </c>
      <c r="P4" s="211">
        <v>25</v>
      </c>
      <c r="Q4" s="211">
        <v>25</v>
      </c>
      <c r="R4" s="213">
        <v>25</v>
      </c>
    </row>
    <row r="5" spans="1:18" s="83" customFormat="1" x14ac:dyDescent="0.35">
      <c r="A5" s="208" t="s">
        <v>115</v>
      </c>
      <c r="B5" s="209" t="s">
        <v>786</v>
      </c>
      <c r="C5" s="210" t="s">
        <v>787</v>
      </c>
      <c r="D5" s="209" t="s">
        <v>775</v>
      </c>
      <c r="E5" s="444">
        <v>25</v>
      </c>
      <c r="F5" s="431">
        <v>25</v>
      </c>
      <c r="G5" s="431">
        <v>25</v>
      </c>
      <c r="H5" s="211">
        <v>25</v>
      </c>
      <c r="I5" s="55">
        <v>25</v>
      </c>
      <c r="J5" s="211">
        <v>25</v>
      </c>
      <c r="K5" s="211">
        <v>25</v>
      </c>
      <c r="L5" s="431">
        <v>25</v>
      </c>
      <c r="M5" s="211">
        <v>25</v>
      </c>
      <c r="N5" s="211">
        <v>25</v>
      </c>
      <c r="O5" s="211">
        <v>25</v>
      </c>
      <c r="P5" s="211">
        <v>25</v>
      </c>
      <c r="Q5" s="211">
        <v>25</v>
      </c>
      <c r="R5" s="213">
        <v>25</v>
      </c>
    </row>
    <row r="6" spans="1:18" x14ac:dyDescent="0.35">
      <c r="A6" s="59" t="s">
        <v>109</v>
      </c>
      <c r="B6" s="54" t="s">
        <v>10</v>
      </c>
      <c r="C6" s="104" t="s">
        <v>11</v>
      </c>
      <c r="D6" s="54">
        <v>90785</v>
      </c>
      <c r="E6" s="412">
        <v>0</v>
      </c>
      <c r="F6" s="414">
        <v>0</v>
      </c>
      <c r="G6" s="414">
        <v>0</v>
      </c>
      <c r="H6" s="61" t="s">
        <v>12</v>
      </c>
      <c r="I6" s="61">
        <v>0</v>
      </c>
      <c r="J6" s="61">
        <v>0</v>
      </c>
      <c r="K6" s="61">
        <v>0</v>
      </c>
      <c r="L6" s="414">
        <v>0</v>
      </c>
      <c r="M6" s="61">
        <v>0</v>
      </c>
      <c r="N6" s="61">
        <v>0</v>
      </c>
      <c r="O6" s="61">
        <v>0</v>
      </c>
      <c r="P6" s="61">
        <v>0</v>
      </c>
      <c r="Q6" s="61">
        <v>0</v>
      </c>
      <c r="R6" s="62">
        <v>0</v>
      </c>
    </row>
    <row r="7" spans="1:18" ht="29" x14ac:dyDescent="0.35">
      <c r="A7" s="68" t="s">
        <v>109</v>
      </c>
      <c r="B7" s="54" t="s">
        <v>110</v>
      </c>
      <c r="C7" s="104" t="s">
        <v>111</v>
      </c>
      <c r="D7" s="69" t="s">
        <v>112</v>
      </c>
      <c r="E7" s="445">
        <v>213.46290000000002</v>
      </c>
      <c r="F7" s="414">
        <v>213.46290000000002</v>
      </c>
      <c r="G7" s="414">
        <v>213.46290000000002</v>
      </c>
      <c r="H7" s="61">
        <v>213.46290000000002</v>
      </c>
      <c r="I7" s="61">
        <v>213.46290000000002</v>
      </c>
      <c r="J7" s="61">
        <v>213.46290000000002</v>
      </c>
      <c r="K7" s="61">
        <v>213.46290000000002</v>
      </c>
      <c r="L7" s="414">
        <v>213.46290000000002</v>
      </c>
      <c r="M7" s="61">
        <v>213.46290000000002</v>
      </c>
      <c r="N7" s="61">
        <v>213.46290000000002</v>
      </c>
      <c r="O7" s="61">
        <v>213.46290000000002</v>
      </c>
      <c r="P7" s="61">
        <v>213.46290000000002</v>
      </c>
      <c r="Q7" s="61">
        <v>213.46290000000002</v>
      </c>
      <c r="R7" s="62">
        <v>213.46290000000002</v>
      </c>
    </row>
    <row r="8" spans="1:18" ht="43.5" x14ac:dyDescent="0.35">
      <c r="A8" s="59" t="s">
        <v>113</v>
      </c>
      <c r="B8" s="54" t="s">
        <v>114</v>
      </c>
      <c r="C8" s="104" t="s">
        <v>111</v>
      </c>
      <c r="D8" s="72" t="s">
        <v>112</v>
      </c>
      <c r="E8" s="442">
        <v>380.48</v>
      </c>
      <c r="F8" s="414">
        <v>380.48</v>
      </c>
      <c r="G8" s="414">
        <v>380.48</v>
      </c>
      <c r="H8" s="61">
        <v>380.48</v>
      </c>
      <c r="I8" s="61">
        <v>380.48</v>
      </c>
      <c r="J8" s="61">
        <v>380.48</v>
      </c>
      <c r="K8" s="61">
        <v>380.48</v>
      </c>
      <c r="L8" s="414">
        <v>380.48</v>
      </c>
      <c r="M8" s="61">
        <v>380.48</v>
      </c>
      <c r="N8" s="61">
        <v>380.48</v>
      </c>
      <c r="O8" s="61">
        <v>380.48</v>
      </c>
      <c r="P8" s="61">
        <v>380.48</v>
      </c>
      <c r="Q8" s="61">
        <v>380.48</v>
      </c>
      <c r="R8" s="61">
        <v>380.48</v>
      </c>
    </row>
    <row r="9" spans="1:18" ht="43.5" x14ac:dyDescent="0.35">
      <c r="A9" s="59" t="s">
        <v>115</v>
      </c>
      <c r="B9" s="54" t="s">
        <v>116</v>
      </c>
      <c r="C9" s="104" t="s">
        <v>111</v>
      </c>
      <c r="D9" s="69" t="s">
        <v>112</v>
      </c>
      <c r="E9" s="445">
        <v>242.97390000000001</v>
      </c>
      <c r="F9" s="414">
        <v>242.97390000000001</v>
      </c>
      <c r="G9" s="414">
        <v>242.97390000000001</v>
      </c>
      <c r="H9" s="61">
        <v>242.97390000000001</v>
      </c>
      <c r="I9" s="61">
        <v>242.97390000000001</v>
      </c>
      <c r="J9" s="61">
        <v>242.97390000000001</v>
      </c>
      <c r="K9" s="61">
        <v>242.97390000000001</v>
      </c>
      <c r="L9" s="414">
        <v>242.97390000000001</v>
      </c>
      <c r="M9" s="61">
        <v>242.97390000000001</v>
      </c>
      <c r="N9" s="61">
        <v>242.97390000000001</v>
      </c>
      <c r="O9" s="61">
        <v>242.97390000000001</v>
      </c>
      <c r="P9" s="61">
        <v>242.97390000000001</v>
      </c>
      <c r="Q9" s="61">
        <v>242.97390000000001</v>
      </c>
      <c r="R9" s="62">
        <v>242.97390000000001</v>
      </c>
    </row>
    <row r="10" spans="1:18" ht="29" x14ac:dyDescent="0.35">
      <c r="A10" s="59" t="s">
        <v>109</v>
      </c>
      <c r="B10" s="54" t="s">
        <v>13</v>
      </c>
      <c r="C10" s="104" t="s">
        <v>14</v>
      </c>
      <c r="D10" s="54">
        <v>90791</v>
      </c>
      <c r="E10" s="62" t="s">
        <v>12</v>
      </c>
      <c r="F10" s="61" t="s">
        <v>12</v>
      </c>
      <c r="G10" s="82" t="s">
        <v>12</v>
      </c>
      <c r="H10" s="61" t="s">
        <v>12</v>
      </c>
      <c r="I10" s="61" t="s">
        <v>12</v>
      </c>
      <c r="J10" s="61" t="s">
        <v>12</v>
      </c>
      <c r="K10" s="61">
        <v>0</v>
      </c>
      <c r="L10" s="61" t="s">
        <v>12</v>
      </c>
      <c r="M10" s="61">
        <v>0</v>
      </c>
      <c r="N10" s="82" t="s">
        <v>12</v>
      </c>
      <c r="O10" s="61">
        <v>0</v>
      </c>
      <c r="P10" s="61" t="s">
        <v>12</v>
      </c>
      <c r="Q10" s="61">
        <v>0</v>
      </c>
      <c r="R10" s="62">
        <v>0</v>
      </c>
    </row>
    <row r="11" spans="1:18" ht="116" x14ac:dyDescent="0.35">
      <c r="A11" s="59" t="s">
        <v>109</v>
      </c>
      <c r="B11" s="54" t="s">
        <v>13</v>
      </c>
      <c r="C11" s="104" t="s">
        <v>18</v>
      </c>
      <c r="D11" s="54">
        <v>90885</v>
      </c>
      <c r="E11" s="62" t="s">
        <v>12</v>
      </c>
      <c r="F11" s="61" t="s">
        <v>12</v>
      </c>
      <c r="G11" s="61" t="s">
        <v>12</v>
      </c>
      <c r="H11" s="61" t="s">
        <v>12</v>
      </c>
      <c r="I11" s="61" t="s">
        <v>12</v>
      </c>
      <c r="J11" s="61" t="s">
        <v>12</v>
      </c>
      <c r="K11" s="61">
        <v>0</v>
      </c>
      <c r="L11" s="61" t="s">
        <v>12</v>
      </c>
      <c r="M11" s="61">
        <v>0</v>
      </c>
      <c r="N11" s="61" t="s">
        <v>12</v>
      </c>
      <c r="O11" s="61">
        <v>0</v>
      </c>
      <c r="P11" s="61" t="s">
        <v>12</v>
      </c>
      <c r="Q11" s="61">
        <v>0</v>
      </c>
      <c r="R11" s="62">
        <v>0</v>
      </c>
    </row>
    <row r="12" spans="1:18" ht="72.5" x14ac:dyDescent="0.35">
      <c r="A12" s="59" t="s">
        <v>109</v>
      </c>
      <c r="B12" s="54" t="s">
        <v>10</v>
      </c>
      <c r="C12" s="104" t="s">
        <v>19</v>
      </c>
      <c r="D12" s="54">
        <v>90887</v>
      </c>
      <c r="E12" s="62" t="s">
        <v>12</v>
      </c>
      <c r="F12" s="61" t="s">
        <v>12</v>
      </c>
      <c r="G12" s="61" t="s">
        <v>12</v>
      </c>
      <c r="H12" s="61" t="s">
        <v>12</v>
      </c>
      <c r="I12" s="61" t="s">
        <v>12</v>
      </c>
      <c r="J12" s="61" t="s">
        <v>12</v>
      </c>
      <c r="K12" s="61">
        <v>0</v>
      </c>
      <c r="L12" s="414">
        <v>0</v>
      </c>
      <c r="M12" s="61">
        <v>0</v>
      </c>
      <c r="N12" s="61">
        <v>0</v>
      </c>
      <c r="O12" s="61">
        <v>0</v>
      </c>
      <c r="P12" s="61">
        <v>0</v>
      </c>
      <c r="Q12" s="61">
        <v>0</v>
      </c>
      <c r="R12" s="62">
        <v>0</v>
      </c>
    </row>
    <row r="13" spans="1:18" ht="29" x14ac:dyDescent="0.35">
      <c r="A13" s="59" t="s">
        <v>109</v>
      </c>
      <c r="B13" s="54" t="s">
        <v>13</v>
      </c>
      <c r="C13" s="104" t="s">
        <v>22</v>
      </c>
      <c r="D13" s="54">
        <v>96130</v>
      </c>
      <c r="E13" s="62" t="s">
        <v>12</v>
      </c>
      <c r="F13" s="61" t="s">
        <v>12</v>
      </c>
      <c r="G13" s="61" t="s">
        <v>12</v>
      </c>
      <c r="H13" s="61" t="s">
        <v>12</v>
      </c>
      <c r="I13" s="61" t="s">
        <v>12</v>
      </c>
      <c r="J13" s="61" t="s">
        <v>12</v>
      </c>
      <c r="K13" s="61" t="s">
        <v>12</v>
      </c>
      <c r="L13" s="61" t="s">
        <v>12</v>
      </c>
      <c r="M13" s="61">
        <v>0</v>
      </c>
      <c r="N13" s="61" t="s">
        <v>12</v>
      </c>
      <c r="O13" s="61">
        <v>0</v>
      </c>
      <c r="P13" s="61" t="s">
        <v>12</v>
      </c>
      <c r="Q13" s="61">
        <v>0</v>
      </c>
      <c r="R13" s="62">
        <v>0</v>
      </c>
    </row>
    <row r="14" spans="1:18" ht="43.5" x14ac:dyDescent="0.35">
      <c r="A14" s="59" t="s">
        <v>109</v>
      </c>
      <c r="B14" s="54" t="s">
        <v>13</v>
      </c>
      <c r="C14" s="104" t="s">
        <v>23</v>
      </c>
      <c r="D14" s="54">
        <v>96131</v>
      </c>
      <c r="E14" s="62" t="s">
        <v>12</v>
      </c>
      <c r="F14" s="61" t="s">
        <v>12</v>
      </c>
      <c r="G14" s="61" t="s">
        <v>12</v>
      </c>
      <c r="H14" s="61" t="s">
        <v>12</v>
      </c>
      <c r="I14" s="61" t="s">
        <v>12</v>
      </c>
      <c r="J14" s="61" t="s">
        <v>12</v>
      </c>
      <c r="K14" s="61" t="s">
        <v>12</v>
      </c>
      <c r="L14" s="61" t="s">
        <v>12</v>
      </c>
      <c r="M14" s="61">
        <v>0</v>
      </c>
      <c r="N14" s="61" t="s">
        <v>12</v>
      </c>
      <c r="O14" s="61">
        <v>0</v>
      </c>
      <c r="P14" s="61" t="s">
        <v>12</v>
      </c>
      <c r="Q14" s="61">
        <v>0</v>
      </c>
      <c r="R14" s="62">
        <v>0</v>
      </c>
    </row>
    <row r="15" spans="1:18" ht="58" x14ac:dyDescent="0.35">
      <c r="A15" s="59" t="s">
        <v>109</v>
      </c>
      <c r="B15" s="54" t="s">
        <v>10</v>
      </c>
      <c r="C15" s="104" t="s">
        <v>25</v>
      </c>
      <c r="D15" s="54">
        <v>96170</v>
      </c>
      <c r="E15" s="412">
        <v>0</v>
      </c>
      <c r="F15" s="414">
        <v>0</v>
      </c>
      <c r="G15" s="414">
        <v>0</v>
      </c>
      <c r="H15" s="61" t="s">
        <v>12</v>
      </c>
      <c r="I15" s="61" t="s">
        <v>12</v>
      </c>
      <c r="J15" s="61" t="s">
        <v>12</v>
      </c>
      <c r="K15" s="61">
        <v>0</v>
      </c>
      <c r="L15" s="414">
        <v>0</v>
      </c>
      <c r="M15" s="61">
        <v>0</v>
      </c>
      <c r="N15" s="61">
        <v>0</v>
      </c>
      <c r="O15" s="61">
        <v>0</v>
      </c>
      <c r="P15" s="61" t="s">
        <v>12</v>
      </c>
      <c r="Q15" s="61">
        <v>0</v>
      </c>
      <c r="R15" s="62">
        <v>0</v>
      </c>
    </row>
    <row r="16" spans="1:18" ht="72.5" x14ac:dyDescent="0.35">
      <c r="A16" s="59" t="s">
        <v>109</v>
      </c>
      <c r="B16" s="54" t="s">
        <v>10</v>
      </c>
      <c r="C16" s="104" t="s">
        <v>26</v>
      </c>
      <c r="D16" s="54">
        <v>96171</v>
      </c>
      <c r="E16" s="412">
        <v>0</v>
      </c>
      <c r="F16" s="414">
        <v>0</v>
      </c>
      <c r="G16" s="414">
        <v>0</v>
      </c>
      <c r="H16" s="61" t="s">
        <v>12</v>
      </c>
      <c r="I16" s="61" t="s">
        <v>12</v>
      </c>
      <c r="J16" s="61" t="s">
        <v>12</v>
      </c>
      <c r="K16" s="61">
        <v>0</v>
      </c>
      <c r="L16" s="414">
        <v>0</v>
      </c>
      <c r="M16" s="61">
        <v>0</v>
      </c>
      <c r="N16" s="61">
        <v>0</v>
      </c>
      <c r="O16" s="61">
        <v>0</v>
      </c>
      <c r="P16" s="61" t="s">
        <v>12</v>
      </c>
      <c r="Q16" s="61">
        <v>0</v>
      </c>
      <c r="R16" s="62">
        <v>0</v>
      </c>
    </row>
    <row r="17" spans="1:18" ht="101.5" x14ac:dyDescent="0.35">
      <c r="A17" s="59" t="s">
        <v>109</v>
      </c>
      <c r="B17" s="54" t="s">
        <v>13</v>
      </c>
      <c r="C17" s="104" t="s">
        <v>1017</v>
      </c>
      <c r="D17" s="54" t="s">
        <v>58</v>
      </c>
      <c r="E17" s="412">
        <v>0</v>
      </c>
      <c r="F17" s="414">
        <v>0</v>
      </c>
      <c r="G17" s="414">
        <v>0</v>
      </c>
      <c r="H17" s="61" t="s">
        <v>12</v>
      </c>
      <c r="I17" s="61">
        <v>0</v>
      </c>
      <c r="J17" s="61">
        <v>0</v>
      </c>
      <c r="K17" s="61">
        <v>0</v>
      </c>
      <c r="L17" s="414">
        <v>0</v>
      </c>
      <c r="M17" s="61">
        <v>0</v>
      </c>
      <c r="N17" s="61">
        <v>0</v>
      </c>
      <c r="O17" s="61">
        <v>0</v>
      </c>
      <c r="P17" s="61">
        <v>0</v>
      </c>
      <c r="Q17" s="61">
        <v>0</v>
      </c>
      <c r="R17" s="62">
        <v>0</v>
      </c>
    </row>
    <row r="18" spans="1:18" ht="29" x14ac:dyDescent="0.35">
      <c r="A18" s="59" t="s">
        <v>109</v>
      </c>
      <c r="B18" s="54" t="s">
        <v>59</v>
      </c>
      <c r="C18" s="104" t="s">
        <v>60</v>
      </c>
      <c r="D18" s="54" t="s">
        <v>61</v>
      </c>
      <c r="E18" s="62" t="s">
        <v>12</v>
      </c>
      <c r="F18" s="61" t="s">
        <v>12</v>
      </c>
      <c r="G18" s="61" t="s">
        <v>12</v>
      </c>
      <c r="H18" s="61" t="s">
        <v>12</v>
      </c>
      <c r="I18" s="61">
        <v>0</v>
      </c>
      <c r="J18" s="61">
        <v>0</v>
      </c>
      <c r="K18" s="61">
        <v>0</v>
      </c>
      <c r="L18" s="414">
        <v>0</v>
      </c>
      <c r="M18" s="61">
        <v>0</v>
      </c>
      <c r="N18" s="61">
        <v>0</v>
      </c>
      <c r="O18" s="61">
        <v>0</v>
      </c>
      <c r="P18" s="61" t="s">
        <v>12</v>
      </c>
      <c r="Q18" s="61">
        <v>0</v>
      </c>
      <c r="R18" s="62">
        <v>0</v>
      </c>
    </row>
    <row r="19" spans="1:18" ht="43.5" x14ac:dyDescent="0.35">
      <c r="A19" s="59" t="s">
        <v>109</v>
      </c>
      <c r="B19" s="54" t="s">
        <v>62</v>
      </c>
      <c r="C19" s="104" t="s">
        <v>63</v>
      </c>
      <c r="D19" s="54" t="s">
        <v>64</v>
      </c>
      <c r="E19" s="62" t="s">
        <v>12</v>
      </c>
      <c r="F19" s="61" t="s">
        <v>12</v>
      </c>
      <c r="G19" s="61" t="s">
        <v>12</v>
      </c>
      <c r="H19" s="61" t="s">
        <v>12</v>
      </c>
      <c r="I19" s="61">
        <v>0</v>
      </c>
      <c r="J19" s="61">
        <v>0</v>
      </c>
      <c r="K19" s="61">
        <v>0</v>
      </c>
      <c r="L19" s="414">
        <v>0</v>
      </c>
      <c r="M19" s="61">
        <v>0</v>
      </c>
      <c r="N19" s="61">
        <v>0</v>
      </c>
      <c r="O19" s="61">
        <v>0</v>
      </c>
      <c r="P19" s="61" t="s">
        <v>12</v>
      </c>
      <c r="Q19" s="61">
        <v>0</v>
      </c>
      <c r="R19" s="62">
        <v>0</v>
      </c>
    </row>
    <row r="20" spans="1:18" ht="43.5" x14ac:dyDescent="0.35">
      <c r="A20" s="59" t="s">
        <v>109</v>
      </c>
      <c r="B20" s="54" t="s">
        <v>65</v>
      </c>
      <c r="C20" s="104" t="s">
        <v>66</v>
      </c>
      <c r="D20" s="54" t="s">
        <v>67</v>
      </c>
      <c r="E20" s="62" t="s">
        <v>12</v>
      </c>
      <c r="F20" s="414">
        <v>0</v>
      </c>
      <c r="G20" s="414">
        <v>0</v>
      </c>
      <c r="H20" s="61" t="s">
        <v>12</v>
      </c>
      <c r="I20" s="61">
        <v>0</v>
      </c>
      <c r="J20" s="61">
        <v>0</v>
      </c>
      <c r="K20" s="61">
        <v>0</v>
      </c>
      <c r="L20" s="414">
        <v>0</v>
      </c>
      <c r="M20" s="61">
        <v>0</v>
      </c>
      <c r="N20" s="61">
        <v>0</v>
      </c>
      <c r="O20" s="61">
        <v>0</v>
      </c>
      <c r="P20" s="61" t="s">
        <v>12</v>
      </c>
      <c r="Q20" s="61">
        <v>0</v>
      </c>
      <c r="R20" s="62">
        <v>0</v>
      </c>
    </row>
    <row r="21" spans="1:18" ht="87" x14ac:dyDescent="0.35">
      <c r="A21" s="59" t="s">
        <v>109</v>
      </c>
      <c r="B21" s="54" t="s">
        <v>68</v>
      </c>
      <c r="C21" s="104" t="s">
        <v>69</v>
      </c>
      <c r="D21" s="54" t="s">
        <v>70</v>
      </c>
      <c r="E21" s="62" t="s">
        <v>12</v>
      </c>
      <c r="F21" s="61" t="s">
        <v>12</v>
      </c>
      <c r="G21" s="61" t="s">
        <v>12</v>
      </c>
      <c r="H21" s="55">
        <f>48.6590285/4.5</f>
        <v>10.813117444444444</v>
      </c>
      <c r="I21" s="61" t="s">
        <v>12</v>
      </c>
      <c r="J21" s="61" t="s">
        <v>12</v>
      </c>
      <c r="K21" s="61" t="s">
        <v>12</v>
      </c>
      <c r="L21" s="61" t="s">
        <v>12</v>
      </c>
      <c r="M21" s="61" t="s">
        <v>12</v>
      </c>
      <c r="N21" s="61" t="s">
        <v>12</v>
      </c>
      <c r="O21" s="61" t="s">
        <v>12</v>
      </c>
      <c r="P21" s="61" t="s">
        <v>12</v>
      </c>
      <c r="Q21" s="61" t="s">
        <v>12</v>
      </c>
      <c r="R21" s="62" t="s">
        <v>12</v>
      </c>
    </row>
    <row r="22" spans="1:18" ht="29" x14ac:dyDescent="0.35">
      <c r="A22" s="59" t="s">
        <v>109</v>
      </c>
      <c r="B22" s="54" t="s">
        <v>68</v>
      </c>
      <c r="C22" s="104" t="s">
        <v>75</v>
      </c>
      <c r="D22" s="54" t="s">
        <v>76</v>
      </c>
      <c r="E22" s="62" t="s">
        <v>12</v>
      </c>
      <c r="F22" s="61" t="s">
        <v>12</v>
      </c>
      <c r="G22" s="61" t="s">
        <v>12</v>
      </c>
      <c r="H22" s="55">
        <v>48.659028499999998</v>
      </c>
      <c r="I22" s="61" t="s">
        <v>12</v>
      </c>
      <c r="J22" s="61" t="s">
        <v>12</v>
      </c>
      <c r="K22" s="61" t="s">
        <v>12</v>
      </c>
      <c r="L22" s="61" t="s">
        <v>12</v>
      </c>
      <c r="M22" s="61" t="s">
        <v>12</v>
      </c>
      <c r="N22" s="61" t="s">
        <v>12</v>
      </c>
      <c r="O22" s="61" t="s">
        <v>12</v>
      </c>
      <c r="P22" s="61" t="s">
        <v>12</v>
      </c>
      <c r="Q22" s="61" t="s">
        <v>12</v>
      </c>
      <c r="R22" s="62" t="s">
        <v>12</v>
      </c>
    </row>
    <row r="23" spans="1:18" ht="58" x14ac:dyDescent="0.35">
      <c r="A23" s="59" t="s">
        <v>109</v>
      </c>
      <c r="B23" s="54" t="s">
        <v>13</v>
      </c>
      <c r="C23" s="104" t="s">
        <v>77</v>
      </c>
      <c r="D23" s="54" t="s">
        <v>78</v>
      </c>
      <c r="E23" s="412">
        <v>0</v>
      </c>
      <c r="F23" s="414">
        <v>0</v>
      </c>
      <c r="G23" s="414">
        <v>0</v>
      </c>
      <c r="H23" s="61">
        <v>0</v>
      </c>
      <c r="I23" s="61">
        <v>0</v>
      </c>
      <c r="J23" s="61">
        <v>0</v>
      </c>
      <c r="K23" s="61">
        <v>0</v>
      </c>
      <c r="L23" s="61" t="s">
        <v>12</v>
      </c>
      <c r="M23" s="61">
        <v>0</v>
      </c>
      <c r="N23" s="61">
        <v>0</v>
      </c>
      <c r="O23" s="61">
        <v>0</v>
      </c>
      <c r="P23" s="61">
        <v>0</v>
      </c>
      <c r="Q23" s="61">
        <v>0</v>
      </c>
      <c r="R23" s="62">
        <v>0</v>
      </c>
    </row>
    <row r="24" spans="1:18" ht="29" x14ac:dyDescent="0.35">
      <c r="A24" s="59" t="s">
        <v>109</v>
      </c>
      <c r="B24" s="54" t="s">
        <v>13</v>
      </c>
      <c r="C24" s="104" t="s">
        <v>951</v>
      </c>
      <c r="D24" s="54" t="s">
        <v>80</v>
      </c>
      <c r="E24" s="412">
        <v>0</v>
      </c>
      <c r="F24" s="414">
        <v>0</v>
      </c>
      <c r="G24" s="414">
        <v>0</v>
      </c>
      <c r="H24" s="61" t="s">
        <v>12</v>
      </c>
      <c r="I24" s="61">
        <v>0</v>
      </c>
      <c r="J24" s="61">
        <v>0</v>
      </c>
      <c r="K24" s="61">
        <v>0</v>
      </c>
      <c r="L24" s="61" t="s">
        <v>12</v>
      </c>
      <c r="M24" s="61">
        <v>0</v>
      </c>
      <c r="N24" s="61">
        <v>0</v>
      </c>
      <c r="O24" s="61">
        <v>0</v>
      </c>
      <c r="P24" s="61">
        <v>0</v>
      </c>
      <c r="Q24" s="61">
        <v>0</v>
      </c>
      <c r="R24" s="62">
        <v>0</v>
      </c>
    </row>
    <row r="25" spans="1:18" ht="29" x14ac:dyDescent="0.35">
      <c r="A25" s="59" t="s">
        <v>109</v>
      </c>
      <c r="B25" s="54" t="s">
        <v>13</v>
      </c>
      <c r="C25" s="104" t="s">
        <v>955</v>
      </c>
      <c r="D25" s="54" t="s">
        <v>952</v>
      </c>
      <c r="E25" s="412">
        <v>34.829620399999996</v>
      </c>
      <c r="F25" s="414">
        <v>43.537025499999999</v>
      </c>
      <c r="G25" s="414">
        <v>50.707829699999998</v>
      </c>
      <c r="H25" s="55" t="s">
        <v>12</v>
      </c>
      <c r="I25" s="55">
        <v>51.220030000000001</v>
      </c>
      <c r="J25" s="55">
        <v>53.781031500000005</v>
      </c>
      <c r="K25" s="55">
        <v>61.976236300000004</v>
      </c>
      <c r="L25" s="55" t="s">
        <v>12</v>
      </c>
      <c r="M25" s="55">
        <v>95.269255799999996</v>
      </c>
      <c r="N25" s="55">
        <v>96.293656400000003</v>
      </c>
      <c r="O25" s="55">
        <v>106.53766240000002</v>
      </c>
      <c r="P25" s="55">
        <v>113.70846660000001</v>
      </c>
      <c r="Q25" s="55">
        <v>117.80606900000001</v>
      </c>
      <c r="R25" s="62">
        <v>237.14873890000001</v>
      </c>
    </row>
    <row r="26" spans="1:18" ht="72.5" x14ac:dyDescent="0.35">
      <c r="A26" s="59" t="s">
        <v>109</v>
      </c>
      <c r="B26" s="54" t="s">
        <v>85</v>
      </c>
      <c r="C26" s="104" t="s">
        <v>86</v>
      </c>
      <c r="D26" s="54" t="s">
        <v>87</v>
      </c>
      <c r="E26" s="412">
        <v>0</v>
      </c>
      <c r="F26" s="414">
        <v>0</v>
      </c>
      <c r="G26" s="414">
        <v>0</v>
      </c>
      <c r="H26" s="61" t="s">
        <v>12</v>
      </c>
      <c r="I26" s="61">
        <v>0</v>
      </c>
      <c r="J26" s="61">
        <v>0</v>
      </c>
      <c r="K26" s="61">
        <v>0</v>
      </c>
      <c r="L26" s="414">
        <v>0</v>
      </c>
      <c r="M26" s="61">
        <v>0</v>
      </c>
      <c r="N26" s="61">
        <v>0</v>
      </c>
      <c r="O26" s="61">
        <v>0</v>
      </c>
      <c r="P26" s="61" t="s">
        <v>12</v>
      </c>
      <c r="Q26" s="61">
        <v>0</v>
      </c>
      <c r="R26" s="62">
        <v>0</v>
      </c>
    </row>
    <row r="27" spans="1:18" ht="101.5" x14ac:dyDescent="0.35">
      <c r="A27" s="59" t="s">
        <v>109</v>
      </c>
      <c r="B27" s="54" t="s">
        <v>85</v>
      </c>
      <c r="C27" s="104" t="s">
        <v>849</v>
      </c>
      <c r="D27" s="54" t="s">
        <v>87</v>
      </c>
      <c r="E27" s="412">
        <v>0</v>
      </c>
      <c r="F27" s="414">
        <v>0</v>
      </c>
      <c r="G27" s="414">
        <v>0</v>
      </c>
      <c r="H27" s="61" t="s">
        <v>12</v>
      </c>
      <c r="I27" s="61">
        <v>0</v>
      </c>
      <c r="J27" s="61">
        <v>0</v>
      </c>
      <c r="K27" s="61">
        <v>0</v>
      </c>
      <c r="L27" s="414">
        <v>0</v>
      </c>
      <c r="M27" s="61">
        <v>0</v>
      </c>
      <c r="N27" s="61">
        <v>0</v>
      </c>
      <c r="O27" s="61">
        <v>0</v>
      </c>
      <c r="P27" s="61" t="s">
        <v>12</v>
      </c>
      <c r="Q27" s="61">
        <v>0</v>
      </c>
      <c r="R27" s="62">
        <v>0</v>
      </c>
    </row>
    <row r="28" spans="1:18" ht="29" x14ac:dyDescent="0.35">
      <c r="A28" s="59" t="s">
        <v>109</v>
      </c>
      <c r="B28" s="54" t="s">
        <v>85</v>
      </c>
      <c r="C28" s="104" t="s">
        <v>88</v>
      </c>
      <c r="D28" s="54" t="s">
        <v>89</v>
      </c>
      <c r="E28" s="412">
        <v>0</v>
      </c>
      <c r="F28" s="414">
        <v>0</v>
      </c>
      <c r="G28" s="414">
        <v>0</v>
      </c>
      <c r="H28" s="61" t="s">
        <v>12</v>
      </c>
      <c r="I28" s="61">
        <v>0</v>
      </c>
      <c r="J28" s="61">
        <v>0</v>
      </c>
      <c r="K28" s="61">
        <v>0</v>
      </c>
      <c r="L28" s="414">
        <v>0</v>
      </c>
      <c r="M28" s="61">
        <v>0</v>
      </c>
      <c r="N28" s="61">
        <v>0</v>
      </c>
      <c r="O28" s="61">
        <v>0</v>
      </c>
      <c r="P28" s="61" t="s">
        <v>12</v>
      </c>
      <c r="Q28" s="61">
        <v>0</v>
      </c>
      <c r="R28" s="62">
        <v>0</v>
      </c>
    </row>
    <row r="29" spans="1:18" ht="43.5" x14ac:dyDescent="0.35">
      <c r="A29" s="59" t="s">
        <v>109</v>
      </c>
      <c r="B29" s="54" t="s">
        <v>59</v>
      </c>
      <c r="C29" s="104" t="s">
        <v>90</v>
      </c>
      <c r="D29" s="54" t="s">
        <v>91</v>
      </c>
      <c r="E29" s="62" t="s">
        <v>12</v>
      </c>
      <c r="F29" s="61" t="s">
        <v>12</v>
      </c>
      <c r="G29" s="61" t="s">
        <v>12</v>
      </c>
      <c r="H29" s="61" t="s">
        <v>12</v>
      </c>
      <c r="I29" s="61">
        <v>0</v>
      </c>
      <c r="J29" s="61">
        <v>0</v>
      </c>
      <c r="K29" s="61">
        <v>0</v>
      </c>
      <c r="L29" s="61" t="s">
        <v>12</v>
      </c>
      <c r="M29" s="61">
        <v>0</v>
      </c>
      <c r="N29" s="61">
        <v>0</v>
      </c>
      <c r="O29" s="61">
        <v>0</v>
      </c>
      <c r="P29" s="61" t="s">
        <v>12</v>
      </c>
      <c r="Q29" s="61">
        <v>0</v>
      </c>
      <c r="R29" s="62">
        <v>0</v>
      </c>
    </row>
    <row r="30" spans="1:18" ht="58" x14ac:dyDescent="0.35">
      <c r="A30" s="59" t="s">
        <v>109</v>
      </c>
      <c r="B30" s="54" t="s">
        <v>92</v>
      </c>
      <c r="C30" s="104" t="s">
        <v>93</v>
      </c>
      <c r="D30" s="54" t="s">
        <v>94</v>
      </c>
      <c r="E30" s="62" t="s">
        <v>12</v>
      </c>
      <c r="F30" s="414">
        <v>0</v>
      </c>
      <c r="G30" s="414">
        <v>0</v>
      </c>
      <c r="H30" s="61" t="s">
        <v>12</v>
      </c>
      <c r="I30" s="61">
        <v>0</v>
      </c>
      <c r="J30" s="61">
        <v>0</v>
      </c>
      <c r="K30" s="61">
        <v>0</v>
      </c>
      <c r="L30" s="414">
        <v>0</v>
      </c>
      <c r="M30" s="61">
        <v>0</v>
      </c>
      <c r="N30" s="61">
        <v>0</v>
      </c>
      <c r="O30" s="61">
        <v>0</v>
      </c>
      <c r="P30" s="61" t="s">
        <v>12</v>
      </c>
      <c r="Q30" s="61">
        <v>0</v>
      </c>
      <c r="R30" s="62">
        <v>0</v>
      </c>
    </row>
    <row r="31" spans="1:18" ht="43.5" x14ac:dyDescent="0.35">
      <c r="A31" s="59" t="s">
        <v>109</v>
      </c>
      <c r="B31" s="54" t="s">
        <v>10</v>
      </c>
      <c r="C31" s="104" t="s">
        <v>95</v>
      </c>
      <c r="D31" s="54" t="s">
        <v>96</v>
      </c>
      <c r="E31" s="412">
        <v>0</v>
      </c>
      <c r="F31" s="414">
        <v>0</v>
      </c>
      <c r="G31" s="414">
        <v>0</v>
      </c>
      <c r="H31" s="61" t="s">
        <v>12</v>
      </c>
      <c r="I31" s="61">
        <v>0</v>
      </c>
      <c r="J31" s="61">
        <v>0</v>
      </c>
      <c r="K31" s="61">
        <v>0</v>
      </c>
      <c r="L31" s="414">
        <v>0</v>
      </c>
      <c r="M31" s="61">
        <v>0</v>
      </c>
      <c r="N31" s="61">
        <v>0</v>
      </c>
      <c r="O31" s="61">
        <v>0</v>
      </c>
      <c r="P31" s="82">
        <v>0</v>
      </c>
      <c r="Q31" s="61">
        <v>0</v>
      </c>
      <c r="R31" s="62">
        <v>0</v>
      </c>
    </row>
    <row r="32" spans="1:18" x14ac:dyDescent="0.35">
      <c r="A32" s="59" t="s">
        <v>113</v>
      </c>
      <c r="B32" s="54" t="s">
        <v>10</v>
      </c>
      <c r="C32" s="104" t="s">
        <v>11</v>
      </c>
      <c r="D32" s="72">
        <v>90785</v>
      </c>
      <c r="E32" s="412">
        <v>0</v>
      </c>
      <c r="F32" s="414">
        <v>0</v>
      </c>
      <c r="G32" s="414">
        <v>0</v>
      </c>
      <c r="H32" s="55" t="s">
        <v>12</v>
      </c>
      <c r="I32" s="55">
        <v>0</v>
      </c>
      <c r="J32" s="55">
        <v>0</v>
      </c>
      <c r="K32" s="55">
        <v>0</v>
      </c>
      <c r="L32" s="414">
        <v>0</v>
      </c>
      <c r="M32" s="55">
        <v>0</v>
      </c>
      <c r="N32" s="55">
        <v>0</v>
      </c>
      <c r="O32" s="55">
        <v>0</v>
      </c>
      <c r="P32" s="55">
        <v>0</v>
      </c>
      <c r="Q32" s="55">
        <v>0</v>
      </c>
      <c r="R32" s="62">
        <v>0</v>
      </c>
    </row>
    <row r="33" spans="1:18" ht="29" x14ac:dyDescent="0.35">
      <c r="A33" s="59" t="s">
        <v>113</v>
      </c>
      <c r="B33" s="54" t="s">
        <v>13</v>
      </c>
      <c r="C33" s="104" t="s">
        <v>14</v>
      </c>
      <c r="D33" s="72">
        <v>90791</v>
      </c>
      <c r="E33" s="76" t="s">
        <v>12</v>
      </c>
      <c r="F33" s="55" t="s">
        <v>12</v>
      </c>
      <c r="G33" s="55" t="s">
        <v>12</v>
      </c>
      <c r="H33" s="55" t="s">
        <v>12</v>
      </c>
      <c r="I33" s="55" t="s">
        <v>12</v>
      </c>
      <c r="J33" s="55" t="s">
        <v>12</v>
      </c>
      <c r="K33" s="55">
        <v>0</v>
      </c>
      <c r="L33" s="55" t="s">
        <v>12</v>
      </c>
      <c r="M33" s="55">
        <v>0</v>
      </c>
      <c r="N33" s="55" t="s">
        <v>12</v>
      </c>
      <c r="O33" s="55">
        <v>0</v>
      </c>
      <c r="P33" s="55" t="s">
        <v>12</v>
      </c>
      <c r="Q33" s="55">
        <v>0</v>
      </c>
      <c r="R33" s="62">
        <v>0</v>
      </c>
    </row>
    <row r="34" spans="1:18" ht="116" x14ac:dyDescent="0.35">
      <c r="A34" s="59" t="s">
        <v>113</v>
      </c>
      <c r="B34" s="54" t="s">
        <v>13</v>
      </c>
      <c r="C34" s="104" t="s">
        <v>18</v>
      </c>
      <c r="D34" s="72">
        <v>90885</v>
      </c>
      <c r="E34" s="76" t="s">
        <v>12</v>
      </c>
      <c r="F34" s="55" t="s">
        <v>12</v>
      </c>
      <c r="G34" s="55" t="s">
        <v>12</v>
      </c>
      <c r="H34" s="55" t="s">
        <v>12</v>
      </c>
      <c r="I34" s="55" t="s">
        <v>12</v>
      </c>
      <c r="J34" s="55" t="s">
        <v>12</v>
      </c>
      <c r="K34" s="55">
        <v>0</v>
      </c>
      <c r="L34" s="55" t="s">
        <v>12</v>
      </c>
      <c r="M34" s="55">
        <v>0</v>
      </c>
      <c r="N34" s="55" t="s">
        <v>12</v>
      </c>
      <c r="O34" s="55">
        <v>0</v>
      </c>
      <c r="P34" s="55" t="s">
        <v>12</v>
      </c>
      <c r="Q34" s="55">
        <v>0</v>
      </c>
      <c r="R34" s="62">
        <v>0</v>
      </c>
    </row>
    <row r="35" spans="1:18" ht="72.5" x14ac:dyDescent="0.35">
      <c r="A35" s="59" t="s">
        <v>113</v>
      </c>
      <c r="B35" s="54" t="s">
        <v>10</v>
      </c>
      <c r="C35" s="104" t="s">
        <v>19</v>
      </c>
      <c r="D35" s="72">
        <v>90887</v>
      </c>
      <c r="E35" s="76" t="s">
        <v>12</v>
      </c>
      <c r="F35" s="55" t="s">
        <v>12</v>
      </c>
      <c r="G35" s="55" t="s">
        <v>12</v>
      </c>
      <c r="H35" s="55" t="s">
        <v>12</v>
      </c>
      <c r="I35" s="55" t="s">
        <v>12</v>
      </c>
      <c r="J35" s="55" t="s">
        <v>12</v>
      </c>
      <c r="K35" s="55">
        <v>0</v>
      </c>
      <c r="L35" s="414">
        <v>0</v>
      </c>
      <c r="M35" s="55">
        <v>0</v>
      </c>
      <c r="N35" s="55">
        <v>0</v>
      </c>
      <c r="O35" s="55">
        <v>0</v>
      </c>
      <c r="P35" s="55">
        <v>0</v>
      </c>
      <c r="Q35" s="55">
        <v>0</v>
      </c>
      <c r="R35" s="62">
        <v>0</v>
      </c>
    </row>
    <row r="36" spans="1:18" ht="29" x14ac:dyDescent="0.35">
      <c r="A36" s="59" t="s">
        <v>113</v>
      </c>
      <c r="B36" s="54" t="s">
        <v>13</v>
      </c>
      <c r="C36" s="104" t="s">
        <v>22</v>
      </c>
      <c r="D36" s="72">
        <v>96130</v>
      </c>
      <c r="E36" s="76" t="s">
        <v>12</v>
      </c>
      <c r="F36" s="55" t="s">
        <v>12</v>
      </c>
      <c r="G36" s="55" t="s">
        <v>12</v>
      </c>
      <c r="H36" s="55" t="s">
        <v>12</v>
      </c>
      <c r="I36" s="55" t="s">
        <v>12</v>
      </c>
      <c r="J36" s="55" t="s">
        <v>12</v>
      </c>
      <c r="K36" s="55" t="s">
        <v>12</v>
      </c>
      <c r="L36" s="55" t="s">
        <v>12</v>
      </c>
      <c r="M36" s="55">
        <v>0</v>
      </c>
      <c r="N36" s="55" t="s">
        <v>12</v>
      </c>
      <c r="O36" s="55">
        <v>0</v>
      </c>
      <c r="P36" s="55" t="s">
        <v>12</v>
      </c>
      <c r="Q36" s="55">
        <v>0</v>
      </c>
      <c r="R36" s="62">
        <v>0</v>
      </c>
    </row>
    <row r="37" spans="1:18" ht="43.5" x14ac:dyDescent="0.35">
      <c r="A37" s="59" t="s">
        <v>113</v>
      </c>
      <c r="B37" s="54" t="s">
        <v>13</v>
      </c>
      <c r="C37" s="104" t="s">
        <v>23</v>
      </c>
      <c r="D37" s="72">
        <v>96131</v>
      </c>
      <c r="E37" s="76" t="s">
        <v>12</v>
      </c>
      <c r="F37" s="55" t="s">
        <v>12</v>
      </c>
      <c r="G37" s="55" t="s">
        <v>12</v>
      </c>
      <c r="H37" s="55" t="s">
        <v>12</v>
      </c>
      <c r="I37" s="55" t="s">
        <v>12</v>
      </c>
      <c r="J37" s="55" t="s">
        <v>12</v>
      </c>
      <c r="K37" s="55" t="s">
        <v>12</v>
      </c>
      <c r="L37" s="55" t="s">
        <v>12</v>
      </c>
      <c r="M37" s="55">
        <v>0</v>
      </c>
      <c r="N37" s="55" t="s">
        <v>12</v>
      </c>
      <c r="O37" s="55">
        <v>0</v>
      </c>
      <c r="P37" s="55" t="s">
        <v>12</v>
      </c>
      <c r="Q37" s="55">
        <v>0</v>
      </c>
      <c r="R37" s="62">
        <v>0</v>
      </c>
    </row>
    <row r="38" spans="1:18" ht="58" x14ac:dyDescent="0.35">
      <c r="A38" s="59" t="s">
        <v>113</v>
      </c>
      <c r="B38" s="54" t="s">
        <v>10</v>
      </c>
      <c r="C38" s="104" t="s">
        <v>25</v>
      </c>
      <c r="D38" s="72">
        <v>96170</v>
      </c>
      <c r="E38" s="412">
        <v>0</v>
      </c>
      <c r="F38" s="414">
        <v>0</v>
      </c>
      <c r="G38" s="414">
        <v>0</v>
      </c>
      <c r="H38" s="55" t="s">
        <v>12</v>
      </c>
      <c r="I38" s="55" t="s">
        <v>12</v>
      </c>
      <c r="J38" s="55" t="s">
        <v>12</v>
      </c>
      <c r="K38" s="55">
        <v>0</v>
      </c>
      <c r="L38" s="414">
        <v>0</v>
      </c>
      <c r="M38" s="55">
        <v>0</v>
      </c>
      <c r="N38" s="55">
        <v>0</v>
      </c>
      <c r="O38" s="55">
        <v>0</v>
      </c>
      <c r="P38" s="55" t="s">
        <v>12</v>
      </c>
      <c r="Q38" s="55">
        <v>0</v>
      </c>
      <c r="R38" s="62">
        <v>0</v>
      </c>
    </row>
    <row r="39" spans="1:18" ht="72.5" x14ac:dyDescent="0.35">
      <c r="A39" s="59" t="s">
        <v>113</v>
      </c>
      <c r="B39" s="54" t="s">
        <v>10</v>
      </c>
      <c r="C39" s="104" t="s">
        <v>26</v>
      </c>
      <c r="D39" s="72">
        <v>96171</v>
      </c>
      <c r="E39" s="412">
        <v>0</v>
      </c>
      <c r="F39" s="414">
        <v>0</v>
      </c>
      <c r="G39" s="414">
        <v>0</v>
      </c>
      <c r="H39" s="55" t="s">
        <v>12</v>
      </c>
      <c r="I39" s="55" t="s">
        <v>12</v>
      </c>
      <c r="J39" s="55" t="s">
        <v>12</v>
      </c>
      <c r="K39" s="55">
        <v>0</v>
      </c>
      <c r="L39" s="414">
        <v>0</v>
      </c>
      <c r="M39" s="55">
        <v>0</v>
      </c>
      <c r="N39" s="55">
        <v>0</v>
      </c>
      <c r="O39" s="55">
        <v>0</v>
      </c>
      <c r="P39" s="55" t="s">
        <v>12</v>
      </c>
      <c r="Q39" s="55">
        <v>0</v>
      </c>
      <c r="R39" s="62">
        <v>0</v>
      </c>
    </row>
    <row r="40" spans="1:18" ht="101.5" x14ac:dyDescent="0.35">
      <c r="A40" s="59" t="s">
        <v>113</v>
      </c>
      <c r="B40" s="54" t="s">
        <v>13</v>
      </c>
      <c r="C40" s="104" t="s">
        <v>1017</v>
      </c>
      <c r="D40" s="72" t="s">
        <v>58</v>
      </c>
      <c r="E40" s="412">
        <v>0</v>
      </c>
      <c r="F40" s="414">
        <v>0</v>
      </c>
      <c r="G40" s="414">
        <v>0</v>
      </c>
      <c r="H40" s="55" t="s">
        <v>12</v>
      </c>
      <c r="I40" s="55">
        <v>0</v>
      </c>
      <c r="J40" s="55">
        <v>0</v>
      </c>
      <c r="K40" s="55">
        <v>0</v>
      </c>
      <c r="L40" s="414">
        <v>0</v>
      </c>
      <c r="M40" s="55">
        <v>0</v>
      </c>
      <c r="N40" s="55">
        <v>0</v>
      </c>
      <c r="O40" s="55">
        <v>0</v>
      </c>
      <c r="P40" s="55">
        <v>0</v>
      </c>
      <c r="Q40" s="55">
        <v>0</v>
      </c>
      <c r="R40" s="62">
        <v>0</v>
      </c>
    </row>
    <row r="41" spans="1:18" ht="29" x14ac:dyDescent="0.35">
      <c r="A41" s="59" t="s">
        <v>113</v>
      </c>
      <c r="B41" s="54" t="s">
        <v>59</v>
      </c>
      <c r="C41" s="104" t="s">
        <v>60</v>
      </c>
      <c r="D41" s="72" t="s">
        <v>61</v>
      </c>
      <c r="E41" s="76" t="s">
        <v>12</v>
      </c>
      <c r="F41" s="55" t="s">
        <v>12</v>
      </c>
      <c r="G41" s="55" t="s">
        <v>12</v>
      </c>
      <c r="H41" s="55" t="s">
        <v>12</v>
      </c>
      <c r="I41" s="55">
        <v>0</v>
      </c>
      <c r="J41" s="55">
        <v>0</v>
      </c>
      <c r="K41" s="55">
        <v>0</v>
      </c>
      <c r="L41" s="414">
        <v>0</v>
      </c>
      <c r="M41" s="55">
        <v>0</v>
      </c>
      <c r="N41" s="55">
        <v>0</v>
      </c>
      <c r="O41" s="55">
        <v>0</v>
      </c>
      <c r="P41" s="55" t="s">
        <v>12</v>
      </c>
      <c r="Q41" s="55">
        <v>0</v>
      </c>
      <c r="R41" s="62">
        <v>0</v>
      </c>
    </row>
    <row r="42" spans="1:18" ht="43.5" x14ac:dyDescent="0.35">
      <c r="A42" s="59" t="s">
        <v>113</v>
      </c>
      <c r="B42" s="54" t="s">
        <v>62</v>
      </c>
      <c r="C42" s="104" t="s">
        <v>63</v>
      </c>
      <c r="D42" s="72" t="s">
        <v>64</v>
      </c>
      <c r="E42" s="76" t="s">
        <v>12</v>
      </c>
      <c r="F42" s="55" t="s">
        <v>12</v>
      </c>
      <c r="G42" s="55" t="s">
        <v>12</v>
      </c>
      <c r="H42" s="55" t="s">
        <v>12</v>
      </c>
      <c r="I42" s="55">
        <v>0</v>
      </c>
      <c r="J42" s="55">
        <v>0</v>
      </c>
      <c r="K42" s="55">
        <v>0</v>
      </c>
      <c r="L42" s="414">
        <v>0</v>
      </c>
      <c r="M42" s="55">
        <v>0</v>
      </c>
      <c r="N42" s="55">
        <v>0</v>
      </c>
      <c r="O42" s="55">
        <v>0</v>
      </c>
      <c r="P42" s="55" t="s">
        <v>12</v>
      </c>
      <c r="Q42" s="55">
        <v>0</v>
      </c>
      <c r="R42" s="62">
        <v>0</v>
      </c>
    </row>
    <row r="43" spans="1:18" ht="43.5" x14ac:dyDescent="0.35">
      <c r="A43" s="59" t="s">
        <v>113</v>
      </c>
      <c r="B43" s="54" t="s">
        <v>65</v>
      </c>
      <c r="C43" s="104" t="s">
        <v>66</v>
      </c>
      <c r="D43" s="72" t="s">
        <v>67</v>
      </c>
      <c r="E43" s="76" t="s">
        <v>12</v>
      </c>
      <c r="F43" s="414">
        <v>0</v>
      </c>
      <c r="G43" s="414">
        <v>0</v>
      </c>
      <c r="H43" s="55" t="s">
        <v>12</v>
      </c>
      <c r="I43" s="55">
        <v>0</v>
      </c>
      <c r="J43" s="55">
        <v>0</v>
      </c>
      <c r="K43" s="55">
        <v>0</v>
      </c>
      <c r="L43" s="414">
        <v>0</v>
      </c>
      <c r="M43" s="55">
        <v>0</v>
      </c>
      <c r="N43" s="55">
        <v>0</v>
      </c>
      <c r="O43" s="55">
        <v>0</v>
      </c>
      <c r="P43" s="55" t="s">
        <v>12</v>
      </c>
      <c r="Q43" s="55">
        <v>0</v>
      </c>
      <c r="R43" s="62">
        <v>0</v>
      </c>
    </row>
    <row r="44" spans="1:18" ht="87" x14ac:dyDescent="0.35">
      <c r="A44" s="59" t="s">
        <v>113</v>
      </c>
      <c r="B44" s="54" t="s">
        <v>68</v>
      </c>
      <c r="C44" s="104" t="s">
        <v>69</v>
      </c>
      <c r="D44" s="72" t="s">
        <v>70</v>
      </c>
      <c r="E44" s="76" t="s">
        <v>12</v>
      </c>
      <c r="F44" s="55" t="s">
        <v>12</v>
      </c>
      <c r="G44" s="55" t="s">
        <v>12</v>
      </c>
      <c r="H44" s="55">
        <f>48.6590285/4.5</f>
        <v>10.813117444444444</v>
      </c>
      <c r="I44" s="55" t="s">
        <v>12</v>
      </c>
      <c r="J44" s="55" t="s">
        <v>12</v>
      </c>
      <c r="K44" s="55" t="s">
        <v>12</v>
      </c>
      <c r="L44" s="55" t="s">
        <v>12</v>
      </c>
      <c r="M44" s="55" t="s">
        <v>12</v>
      </c>
      <c r="N44" s="55" t="s">
        <v>12</v>
      </c>
      <c r="O44" s="55" t="s">
        <v>12</v>
      </c>
      <c r="P44" s="55" t="s">
        <v>12</v>
      </c>
      <c r="Q44" s="55" t="s">
        <v>12</v>
      </c>
      <c r="R44" s="62" t="s">
        <v>12</v>
      </c>
    </row>
    <row r="45" spans="1:18" ht="29" x14ac:dyDescent="0.35">
      <c r="A45" s="59" t="s">
        <v>113</v>
      </c>
      <c r="B45" s="54" t="s">
        <v>68</v>
      </c>
      <c r="C45" s="104" t="s">
        <v>75</v>
      </c>
      <c r="D45" s="72" t="s">
        <v>76</v>
      </c>
      <c r="E45" s="76" t="s">
        <v>12</v>
      </c>
      <c r="F45" s="55" t="s">
        <v>12</v>
      </c>
      <c r="G45" s="55" t="s">
        <v>12</v>
      </c>
      <c r="H45" s="55">
        <v>48.659028499999998</v>
      </c>
      <c r="I45" s="55" t="s">
        <v>12</v>
      </c>
      <c r="J45" s="55" t="s">
        <v>12</v>
      </c>
      <c r="K45" s="55" t="s">
        <v>12</v>
      </c>
      <c r="L45" s="55" t="s">
        <v>12</v>
      </c>
      <c r="M45" s="55" t="s">
        <v>12</v>
      </c>
      <c r="N45" s="55" t="s">
        <v>12</v>
      </c>
      <c r="O45" s="55" t="s">
        <v>12</v>
      </c>
      <c r="P45" s="55" t="s">
        <v>12</v>
      </c>
      <c r="Q45" s="55" t="s">
        <v>12</v>
      </c>
      <c r="R45" s="62" t="s">
        <v>12</v>
      </c>
    </row>
    <row r="46" spans="1:18" ht="58" x14ac:dyDescent="0.35">
      <c r="A46" s="59" t="s">
        <v>113</v>
      </c>
      <c r="B46" s="54" t="s">
        <v>13</v>
      </c>
      <c r="C46" s="104" t="s">
        <v>77</v>
      </c>
      <c r="D46" s="72" t="s">
        <v>78</v>
      </c>
      <c r="E46" s="412">
        <v>0</v>
      </c>
      <c r="F46" s="414">
        <v>0</v>
      </c>
      <c r="G46" s="414">
        <v>0</v>
      </c>
      <c r="H46" s="55">
        <v>0</v>
      </c>
      <c r="I46" s="55">
        <v>0</v>
      </c>
      <c r="J46" s="55">
        <v>0</v>
      </c>
      <c r="K46" s="55">
        <v>0</v>
      </c>
      <c r="L46" s="55" t="s">
        <v>12</v>
      </c>
      <c r="M46" s="55">
        <v>0</v>
      </c>
      <c r="N46" s="55">
        <v>0</v>
      </c>
      <c r="O46" s="55">
        <v>0</v>
      </c>
      <c r="P46" s="55">
        <v>0</v>
      </c>
      <c r="Q46" s="55">
        <v>0</v>
      </c>
      <c r="R46" s="62">
        <v>0</v>
      </c>
    </row>
    <row r="47" spans="1:18" ht="29" x14ac:dyDescent="0.35">
      <c r="A47" s="59" t="s">
        <v>113</v>
      </c>
      <c r="B47" s="54" t="s">
        <v>13</v>
      </c>
      <c r="C47" s="104" t="s">
        <v>79</v>
      </c>
      <c r="D47" s="72" t="s">
        <v>80</v>
      </c>
      <c r="E47" s="412">
        <v>0</v>
      </c>
      <c r="F47" s="414">
        <v>0</v>
      </c>
      <c r="G47" s="414">
        <v>0</v>
      </c>
      <c r="H47" s="55" t="s">
        <v>12</v>
      </c>
      <c r="I47" s="55">
        <v>0</v>
      </c>
      <c r="J47" s="55">
        <v>0</v>
      </c>
      <c r="K47" s="55">
        <v>0</v>
      </c>
      <c r="L47" s="55" t="s">
        <v>12</v>
      </c>
      <c r="M47" s="55">
        <v>0</v>
      </c>
      <c r="N47" s="55">
        <v>0</v>
      </c>
      <c r="O47" s="55">
        <v>0</v>
      </c>
      <c r="P47" s="55">
        <v>0</v>
      </c>
      <c r="Q47" s="55">
        <v>0</v>
      </c>
      <c r="R47" s="62">
        <v>0</v>
      </c>
    </row>
    <row r="48" spans="1:18" ht="29" x14ac:dyDescent="0.35">
      <c r="A48" s="59" t="s">
        <v>113</v>
      </c>
      <c r="B48" s="54" t="s">
        <v>13</v>
      </c>
      <c r="C48" s="104" t="s">
        <v>955</v>
      </c>
      <c r="D48" s="72" t="s">
        <v>952</v>
      </c>
      <c r="E48" s="412">
        <v>34.829620399999996</v>
      </c>
      <c r="F48" s="414">
        <v>43.537025499999999</v>
      </c>
      <c r="G48" s="414">
        <v>50.707829699999998</v>
      </c>
      <c r="H48" s="55" t="s">
        <v>12</v>
      </c>
      <c r="I48" s="55">
        <v>51.220030000000001</v>
      </c>
      <c r="J48" s="55">
        <v>53.781031500000005</v>
      </c>
      <c r="K48" s="55">
        <v>61.976236300000004</v>
      </c>
      <c r="L48" s="55" t="s">
        <v>12</v>
      </c>
      <c r="M48" s="55">
        <v>95.269255799999996</v>
      </c>
      <c r="N48" s="55">
        <v>96.293656400000003</v>
      </c>
      <c r="O48" s="55">
        <v>106.53766240000002</v>
      </c>
      <c r="P48" s="55">
        <v>113.70846660000001</v>
      </c>
      <c r="Q48" s="55">
        <v>117.80606900000001</v>
      </c>
      <c r="R48" s="62">
        <v>237.14873890000001</v>
      </c>
    </row>
    <row r="49" spans="1:18" ht="72.5" x14ac:dyDescent="0.35">
      <c r="A49" s="59" t="s">
        <v>113</v>
      </c>
      <c r="B49" s="54" t="s">
        <v>85</v>
      </c>
      <c r="C49" s="104" t="s">
        <v>847</v>
      </c>
      <c r="D49" s="72" t="s">
        <v>87</v>
      </c>
      <c r="E49" s="412">
        <v>0</v>
      </c>
      <c r="F49" s="414">
        <v>0</v>
      </c>
      <c r="G49" s="414">
        <v>0</v>
      </c>
      <c r="H49" s="55" t="s">
        <v>12</v>
      </c>
      <c r="I49" s="55">
        <v>0</v>
      </c>
      <c r="J49" s="55">
        <v>0</v>
      </c>
      <c r="K49" s="55">
        <v>0</v>
      </c>
      <c r="L49" s="414">
        <v>0</v>
      </c>
      <c r="M49" s="55">
        <v>0</v>
      </c>
      <c r="N49" s="55">
        <v>0</v>
      </c>
      <c r="O49" s="55">
        <v>0</v>
      </c>
      <c r="P49" s="55" t="s">
        <v>12</v>
      </c>
      <c r="Q49" s="55">
        <v>0</v>
      </c>
      <c r="R49" s="62">
        <v>0</v>
      </c>
    </row>
    <row r="50" spans="1:18" ht="101.5" x14ac:dyDescent="0.35">
      <c r="A50" s="59" t="s">
        <v>113</v>
      </c>
      <c r="B50" s="54" t="s">
        <v>85</v>
      </c>
      <c r="C50" s="104" t="s">
        <v>849</v>
      </c>
      <c r="D50" s="72" t="s">
        <v>87</v>
      </c>
      <c r="E50" s="412">
        <v>0</v>
      </c>
      <c r="F50" s="414">
        <v>0</v>
      </c>
      <c r="G50" s="414">
        <v>0</v>
      </c>
      <c r="H50" s="55" t="s">
        <v>12</v>
      </c>
      <c r="I50" s="55">
        <v>0</v>
      </c>
      <c r="J50" s="55">
        <v>0</v>
      </c>
      <c r="K50" s="55">
        <v>0</v>
      </c>
      <c r="L50" s="414">
        <v>0</v>
      </c>
      <c r="M50" s="55">
        <v>0</v>
      </c>
      <c r="N50" s="55">
        <v>0</v>
      </c>
      <c r="O50" s="55">
        <v>0</v>
      </c>
      <c r="P50" s="55" t="s">
        <v>12</v>
      </c>
      <c r="Q50" s="55">
        <v>0</v>
      </c>
      <c r="R50" s="62">
        <v>0</v>
      </c>
    </row>
    <row r="51" spans="1:18" ht="29" x14ac:dyDescent="0.35">
      <c r="A51" s="59" t="s">
        <v>113</v>
      </c>
      <c r="B51" s="54" t="s">
        <v>85</v>
      </c>
      <c r="C51" s="104" t="s">
        <v>88</v>
      </c>
      <c r="D51" s="72" t="s">
        <v>89</v>
      </c>
      <c r="E51" s="412">
        <v>0</v>
      </c>
      <c r="F51" s="414">
        <v>0</v>
      </c>
      <c r="G51" s="414">
        <v>0</v>
      </c>
      <c r="H51" s="55" t="s">
        <v>12</v>
      </c>
      <c r="I51" s="55">
        <v>0</v>
      </c>
      <c r="J51" s="55">
        <v>0</v>
      </c>
      <c r="K51" s="55">
        <v>0</v>
      </c>
      <c r="L51" s="414">
        <v>0</v>
      </c>
      <c r="M51" s="55">
        <v>0</v>
      </c>
      <c r="N51" s="55">
        <v>0</v>
      </c>
      <c r="O51" s="55">
        <v>0</v>
      </c>
      <c r="P51" s="55" t="s">
        <v>12</v>
      </c>
      <c r="Q51" s="55">
        <v>0</v>
      </c>
      <c r="R51" s="62">
        <v>0</v>
      </c>
    </row>
    <row r="52" spans="1:18" ht="43.5" x14ac:dyDescent="0.35">
      <c r="A52" s="59" t="s">
        <v>113</v>
      </c>
      <c r="B52" s="54" t="s">
        <v>59</v>
      </c>
      <c r="C52" s="104" t="s">
        <v>90</v>
      </c>
      <c r="D52" s="72" t="s">
        <v>91</v>
      </c>
      <c r="E52" s="76" t="s">
        <v>12</v>
      </c>
      <c r="F52" s="55" t="s">
        <v>12</v>
      </c>
      <c r="G52" s="55" t="s">
        <v>12</v>
      </c>
      <c r="H52" s="55" t="s">
        <v>12</v>
      </c>
      <c r="I52" s="55">
        <v>0</v>
      </c>
      <c r="J52" s="55">
        <v>0</v>
      </c>
      <c r="K52" s="55">
        <v>0</v>
      </c>
      <c r="L52" s="55" t="s">
        <v>12</v>
      </c>
      <c r="M52" s="55">
        <v>0</v>
      </c>
      <c r="N52" s="55">
        <v>0</v>
      </c>
      <c r="O52" s="55">
        <v>0</v>
      </c>
      <c r="P52" s="55" t="s">
        <v>12</v>
      </c>
      <c r="Q52" s="55">
        <v>0</v>
      </c>
      <c r="R52" s="62">
        <v>0</v>
      </c>
    </row>
    <row r="53" spans="1:18" ht="58" x14ac:dyDescent="0.35">
      <c r="A53" s="59" t="s">
        <v>113</v>
      </c>
      <c r="B53" s="54" t="s">
        <v>92</v>
      </c>
      <c r="C53" s="104" t="s">
        <v>93</v>
      </c>
      <c r="D53" s="72" t="s">
        <v>94</v>
      </c>
      <c r="E53" s="76" t="s">
        <v>12</v>
      </c>
      <c r="F53" s="414">
        <v>0</v>
      </c>
      <c r="G53" s="414">
        <v>0</v>
      </c>
      <c r="H53" s="55" t="s">
        <v>12</v>
      </c>
      <c r="I53" s="55">
        <v>0</v>
      </c>
      <c r="J53" s="55">
        <v>0</v>
      </c>
      <c r="K53" s="55">
        <v>0</v>
      </c>
      <c r="L53" s="414">
        <v>0</v>
      </c>
      <c r="M53" s="55">
        <v>0</v>
      </c>
      <c r="N53" s="55">
        <v>0</v>
      </c>
      <c r="O53" s="55">
        <v>0</v>
      </c>
      <c r="P53" s="55" t="s">
        <v>12</v>
      </c>
      <c r="Q53" s="55">
        <v>0</v>
      </c>
      <c r="R53" s="62">
        <v>0</v>
      </c>
    </row>
    <row r="54" spans="1:18" ht="43.5" x14ac:dyDescent="0.35">
      <c r="A54" s="59" t="s">
        <v>113</v>
      </c>
      <c r="B54" s="54" t="s">
        <v>10</v>
      </c>
      <c r="C54" s="104" t="s">
        <v>95</v>
      </c>
      <c r="D54" s="72" t="s">
        <v>96</v>
      </c>
      <c r="E54" s="412">
        <v>0</v>
      </c>
      <c r="F54" s="414">
        <v>0</v>
      </c>
      <c r="G54" s="414">
        <v>0</v>
      </c>
      <c r="H54" s="55" t="s">
        <v>12</v>
      </c>
      <c r="I54" s="55">
        <v>0</v>
      </c>
      <c r="J54" s="55">
        <v>0</v>
      </c>
      <c r="K54" s="55">
        <v>0</v>
      </c>
      <c r="L54" s="414">
        <v>0</v>
      </c>
      <c r="M54" s="55">
        <v>0</v>
      </c>
      <c r="N54" s="55">
        <v>0</v>
      </c>
      <c r="O54" s="55">
        <v>0</v>
      </c>
      <c r="P54" s="82">
        <v>0</v>
      </c>
      <c r="Q54" s="55">
        <v>0</v>
      </c>
      <c r="R54" s="62">
        <v>0</v>
      </c>
    </row>
    <row r="55" spans="1:18" x14ac:dyDescent="0.35">
      <c r="A55" s="59" t="s">
        <v>115</v>
      </c>
      <c r="B55" s="54" t="s">
        <v>10</v>
      </c>
      <c r="C55" s="104" t="s">
        <v>11</v>
      </c>
      <c r="D55" s="54">
        <v>90785</v>
      </c>
      <c r="E55" s="412">
        <v>0</v>
      </c>
      <c r="F55" s="414">
        <v>0</v>
      </c>
      <c r="G55" s="414">
        <v>0</v>
      </c>
      <c r="H55" s="55" t="s">
        <v>12</v>
      </c>
      <c r="I55" s="55">
        <v>0</v>
      </c>
      <c r="J55" s="55">
        <v>0</v>
      </c>
      <c r="K55" s="55">
        <v>0</v>
      </c>
      <c r="L55" s="414">
        <v>0</v>
      </c>
      <c r="M55" s="55">
        <v>0</v>
      </c>
      <c r="N55" s="55">
        <v>0</v>
      </c>
      <c r="O55" s="55">
        <v>0</v>
      </c>
      <c r="P55" s="55">
        <v>0</v>
      </c>
      <c r="Q55" s="55">
        <v>0</v>
      </c>
      <c r="R55" s="62">
        <v>0</v>
      </c>
    </row>
    <row r="56" spans="1:18" ht="29" x14ac:dyDescent="0.35">
      <c r="A56" s="59" t="s">
        <v>115</v>
      </c>
      <c r="B56" s="54" t="s">
        <v>13</v>
      </c>
      <c r="C56" s="104" t="s">
        <v>14</v>
      </c>
      <c r="D56" s="54">
        <v>90791</v>
      </c>
      <c r="E56" s="76" t="s">
        <v>12</v>
      </c>
      <c r="F56" s="55" t="s">
        <v>12</v>
      </c>
      <c r="G56" s="55" t="s">
        <v>12</v>
      </c>
      <c r="H56" s="55" t="s">
        <v>12</v>
      </c>
      <c r="I56" s="55" t="s">
        <v>12</v>
      </c>
      <c r="J56" s="55" t="s">
        <v>12</v>
      </c>
      <c r="K56" s="55">
        <v>0</v>
      </c>
      <c r="L56" s="55" t="s">
        <v>12</v>
      </c>
      <c r="M56" s="55">
        <v>0</v>
      </c>
      <c r="N56" s="55" t="s">
        <v>12</v>
      </c>
      <c r="O56" s="55">
        <v>0</v>
      </c>
      <c r="P56" s="55" t="s">
        <v>12</v>
      </c>
      <c r="Q56" s="55">
        <v>0</v>
      </c>
      <c r="R56" s="62">
        <v>0</v>
      </c>
    </row>
    <row r="57" spans="1:18" ht="116" x14ac:dyDescent="0.35">
      <c r="A57" s="59" t="s">
        <v>115</v>
      </c>
      <c r="B57" s="54" t="s">
        <v>13</v>
      </c>
      <c r="C57" s="104" t="s">
        <v>18</v>
      </c>
      <c r="D57" s="54">
        <v>90885</v>
      </c>
      <c r="E57" s="76" t="s">
        <v>12</v>
      </c>
      <c r="F57" s="55" t="s">
        <v>12</v>
      </c>
      <c r="G57" s="55" t="s">
        <v>12</v>
      </c>
      <c r="H57" s="55" t="s">
        <v>12</v>
      </c>
      <c r="I57" s="55" t="s">
        <v>12</v>
      </c>
      <c r="J57" s="55" t="s">
        <v>12</v>
      </c>
      <c r="K57" s="55">
        <v>0</v>
      </c>
      <c r="L57" s="55" t="s">
        <v>12</v>
      </c>
      <c r="M57" s="55">
        <v>0</v>
      </c>
      <c r="N57" s="55" t="s">
        <v>12</v>
      </c>
      <c r="O57" s="55">
        <v>0</v>
      </c>
      <c r="P57" s="55" t="s">
        <v>12</v>
      </c>
      <c r="Q57" s="55">
        <v>0</v>
      </c>
      <c r="R57" s="62">
        <v>0</v>
      </c>
    </row>
    <row r="58" spans="1:18" ht="72.5" x14ac:dyDescent="0.35">
      <c r="A58" s="59" t="s">
        <v>115</v>
      </c>
      <c r="B58" s="54" t="s">
        <v>10</v>
      </c>
      <c r="C58" s="104" t="s">
        <v>19</v>
      </c>
      <c r="D58" s="54">
        <v>90887</v>
      </c>
      <c r="E58" s="76" t="s">
        <v>12</v>
      </c>
      <c r="F58" s="55" t="s">
        <v>12</v>
      </c>
      <c r="G58" s="55" t="s">
        <v>12</v>
      </c>
      <c r="H58" s="55" t="s">
        <v>12</v>
      </c>
      <c r="I58" s="55" t="s">
        <v>12</v>
      </c>
      <c r="J58" s="55" t="s">
        <v>12</v>
      </c>
      <c r="K58" s="55">
        <v>0</v>
      </c>
      <c r="L58" s="414">
        <v>0</v>
      </c>
      <c r="M58" s="55">
        <v>0</v>
      </c>
      <c r="N58" s="55">
        <v>0</v>
      </c>
      <c r="O58" s="55">
        <v>0</v>
      </c>
      <c r="P58" s="55">
        <v>0</v>
      </c>
      <c r="Q58" s="55">
        <v>0</v>
      </c>
      <c r="R58" s="62">
        <v>0</v>
      </c>
    </row>
    <row r="59" spans="1:18" ht="29" x14ac:dyDescent="0.35">
      <c r="A59" s="59" t="s">
        <v>115</v>
      </c>
      <c r="B59" s="54" t="s">
        <v>13</v>
      </c>
      <c r="C59" s="104" t="s">
        <v>22</v>
      </c>
      <c r="D59" s="54">
        <v>96130</v>
      </c>
      <c r="E59" s="76" t="s">
        <v>12</v>
      </c>
      <c r="F59" s="55" t="s">
        <v>12</v>
      </c>
      <c r="G59" s="55" t="s">
        <v>12</v>
      </c>
      <c r="H59" s="55" t="s">
        <v>12</v>
      </c>
      <c r="I59" s="55" t="s">
        <v>12</v>
      </c>
      <c r="J59" s="55" t="s">
        <v>12</v>
      </c>
      <c r="K59" s="55" t="s">
        <v>12</v>
      </c>
      <c r="L59" s="55" t="s">
        <v>12</v>
      </c>
      <c r="M59" s="55">
        <v>0</v>
      </c>
      <c r="N59" s="55" t="s">
        <v>12</v>
      </c>
      <c r="O59" s="55">
        <v>0</v>
      </c>
      <c r="P59" s="55" t="s">
        <v>12</v>
      </c>
      <c r="Q59" s="55">
        <v>0</v>
      </c>
      <c r="R59" s="62">
        <v>0</v>
      </c>
    </row>
    <row r="60" spans="1:18" ht="43.5" x14ac:dyDescent="0.35">
      <c r="A60" s="59" t="s">
        <v>115</v>
      </c>
      <c r="B60" s="54" t="s">
        <v>13</v>
      </c>
      <c r="C60" s="104" t="s">
        <v>23</v>
      </c>
      <c r="D60" s="54">
        <v>96131</v>
      </c>
      <c r="E60" s="76" t="s">
        <v>12</v>
      </c>
      <c r="F60" s="55" t="s">
        <v>12</v>
      </c>
      <c r="G60" s="55" t="s">
        <v>12</v>
      </c>
      <c r="H60" s="55" t="s">
        <v>12</v>
      </c>
      <c r="I60" s="55" t="s">
        <v>12</v>
      </c>
      <c r="J60" s="55" t="s">
        <v>12</v>
      </c>
      <c r="K60" s="55" t="s">
        <v>12</v>
      </c>
      <c r="L60" s="55" t="s">
        <v>12</v>
      </c>
      <c r="M60" s="55">
        <v>0</v>
      </c>
      <c r="N60" s="55" t="s">
        <v>12</v>
      </c>
      <c r="O60" s="55">
        <v>0</v>
      </c>
      <c r="P60" s="55" t="s">
        <v>12</v>
      </c>
      <c r="Q60" s="55">
        <v>0</v>
      </c>
      <c r="R60" s="62">
        <v>0</v>
      </c>
    </row>
    <row r="61" spans="1:18" ht="58" x14ac:dyDescent="0.35">
      <c r="A61" s="59" t="s">
        <v>115</v>
      </c>
      <c r="B61" s="54" t="s">
        <v>10</v>
      </c>
      <c r="C61" s="104" t="s">
        <v>25</v>
      </c>
      <c r="D61" s="54">
        <v>96170</v>
      </c>
      <c r="E61" s="412">
        <v>0</v>
      </c>
      <c r="F61" s="414">
        <v>0</v>
      </c>
      <c r="G61" s="414">
        <v>0</v>
      </c>
      <c r="H61" s="55" t="s">
        <v>12</v>
      </c>
      <c r="I61" s="55" t="s">
        <v>12</v>
      </c>
      <c r="J61" s="55" t="s">
        <v>12</v>
      </c>
      <c r="K61" s="55">
        <v>0</v>
      </c>
      <c r="L61" s="414">
        <v>0</v>
      </c>
      <c r="M61" s="55">
        <v>0</v>
      </c>
      <c r="N61" s="55">
        <v>0</v>
      </c>
      <c r="O61" s="55">
        <v>0</v>
      </c>
      <c r="P61" s="55" t="s">
        <v>12</v>
      </c>
      <c r="Q61" s="55">
        <v>0</v>
      </c>
      <c r="R61" s="62">
        <v>0</v>
      </c>
    </row>
    <row r="62" spans="1:18" ht="72.5" x14ac:dyDescent="0.35">
      <c r="A62" s="59" t="s">
        <v>115</v>
      </c>
      <c r="B62" s="54" t="s">
        <v>10</v>
      </c>
      <c r="C62" s="104" t="s">
        <v>26</v>
      </c>
      <c r="D62" s="54">
        <v>96171</v>
      </c>
      <c r="E62" s="412">
        <v>0</v>
      </c>
      <c r="F62" s="414">
        <v>0</v>
      </c>
      <c r="G62" s="414">
        <v>0</v>
      </c>
      <c r="H62" s="55" t="s">
        <v>12</v>
      </c>
      <c r="I62" s="55" t="s">
        <v>12</v>
      </c>
      <c r="J62" s="55" t="s">
        <v>12</v>
      </c>
      <c r="K62" s="55">
        <v>0</v>
      </c>
      <c r="L62" s="414">
        <v>0</v>
      </c>
      <c r="M62" s="55">
        <v>0</v>
      </c>
      <c r="N62" s="55">
        <v>0</v>
      </c>
      <c r="O62" s="55">
        <v>0</v>
      </c>
      <c r="P62" s="55" t="s">
        <v>12</v>
      </c>
      <c r="Q62" s="55">
        <v>0</v>
      </c>
      <c r="R62" s="62">
        <v>0</v>
      </c>
    </row>
    <row r="63" spans="1:18" ht="101.5" x14ac:dyDescent="0.35">
      <c r="A63" s="59" t="s">
        <v>115</v>
      </c>
      <c r="B63" s="54" t="s">
        <v>13</v>
      </c>
      <c r="C63" s="104" t="s">
        <v>1017</v>
      </c>
      <c r="D63" s="54" t="s">
        <v>58</v>
      </c>
      <c r="E63" s="412">
        <v>0</v>
      </c>
      <c r="F63" s="414">
        <v>0</v>
      </c>
      <c r="G63" s="414">
        <v>0</v>
      </c>
      <c r="H63" s="55" t="s">
        <v>12</v>
      </c>
      <c r="I63" s="55">
        <v>0</v>
      </c>
      <c r="J63" s="55">
        <v>0</v>
      </c>
      <c r="K63" s="55">
        <v>0</v>
      </c>
      <c r="L63" s="414">
        <v>0</v>
      </c>
      <c r="M63" s="55">
        <v>0</v>
      </c>
      <c r="N63" s="55">
        <v>0</v>
      </c>
      <c r="O63" s="55">
        <v>0</v>
      </c>
      <c r="P63" s="55">
        <v>0</v>
      </c>
      <c r="Q63" s="55">
        <v>0</v>
      </c>
      <c r="R63" s="62">
        <v>0</v>
      </c>
    </row>
    <row r="64" spans="1:18" ht="29" x14ac:dyDescent="0.35">
      <c r="A64" s="59" t="s">
        <v>115</v>
      </c>
      <c r="B64" s="54" t="s">
        <v>59</v>
      </c>
      <c r="C64" s="104" t="s">
        <v>60</v>
      </c>
      <c r="D64" s="54" t="s">
        <v>61</v>
      </c>
      <c r="E64" s="76" t="s">
        <v>12</v>
      </c>
      <c r="F64" s="55" t="s">
        <v>12</v>
      </c>
      <c r="G64" s="55" t="s">
        <v>12</v>
      </c>
      <c r="H64" s="55" t="s">
        <v>12</v>
      </c>
      <c r="I64" s="55">
        <v>0</v>
      </c>
      <c r="J64" s="55">
        <v>0</v>
      </c>
      <c r="K64" s="55">
        <v>0</v>
      </c>
      <c r="L64" s="414">
        <v>0</v>
      </c>
      <c r="M64" s="55">
        <v>0</v>
      </c>
      <c r="N64" s="55">
        <v>0</v>
      </c>
      <c r="O64" s="55">
        <v>0</v>
      </c>
      <c r="P64" s="55" t="s">
        <v>12</v>
      </c>
      <c r="Q64" s="55">
        <v>0</v>
      </c>
      <c r="R64" s="62">
        <v>0</v>
      </c>
    </row>
    <row r="65" spans="1:18" ht="43.5" x14ac:dyDescent="0.35">
      <c r="A65" s="59" t="s">
        <v>115</v>
      </c>
      <c r="B65" s="54" t="s">
        <v>62</v>
      </c>
      <c r="C65" s="104" t="s">
        <v>63</v>
      </c>
      <c r="D65" s="54" t="s">
        <v>64</v>
      </c>
      <c r="E65" s="76" t="s">
        <v>12</v>
      </c>
      <c r="F65" s="55" t="s">
        <v>12</v>
      </c>
      <c r="G65" s="55" t="s">
        <v>12</v>
      </c>
      <c r="H65" s="55" t="s">
        <v>12</v>
      </c>
      <c r="I65" s="55">
        <v>0</v>
      </c>
      <c r="J65" s="55">
        <v>0</v>
      </c>
      <c r="K65" s="55">
        <v>0</v>
      </c>
      <c r="L65" s="414">
        <v>0</v>
      </c>
      <c r="M65" s="55">
        <v>0</v>
      </c>
      <c r="N65" s="55">
        <v>0</v>
      </c>
      <c r="O65" s="55">
        <v>0</v>
      </c>
      <c r="P65" s="55" t="s">
        <v>12</v>
      </c>
      <c r="Q65" s="55">
        <v>0</v>
      </c>
      <c r="R65" s="62">
        <v>0</v>
      </c>
    </row>
    <row r="66" spans="1:18" ht="43.5" x14ac:dyDescent="0.35">
      <c r="A66" s="59" t="s">
        <v>115</v>
      </c>
      <c r="B66" s="54" t="s">
        <v>65</v>
      </c>
      <c r="C66" s="104" t="s">
        <v>66</v>
      </c>
      <c r="D66" s="54" t="s">
        <v>67</v>
      </c>
      <c r="E66" s="76" t="s">
        <v>12</v>
      </c>
      <c r="F66" s="414">
        <v>0</v>
      </c>
      <c r="G66" s="414">
        <v>0</v>
      </c>
      <c r="H66" s="55" t="s">
        <v>12</v>
      </c>
      <c r="I66" s="55">
        <v>0</v>
      </c>
      <c r="J66" s="55">
        <v>0</v>
      </c>
      <c r="K66" s="55">
        <v>0</v>
      </c>
      <c r="L66" s="414">
        <v>0</v>
      </c>
      <c r="M66" s="55">
        <v>0</v>
      </c>
      <c r="N66" s="55">
        <v>0</v>
      </c>
      <c r="O66" s="55">
        <v>0</v>
      </c>
      <c r="P66" s="55" t="s">
        <v>12</v>
      </c>
      <c r="Q66" s="55">
        <v>0</v>
      </c>
      <c r="R66" s="62">
        <v>0</v>
      </c>
    </row>
    <row r="67" spans="1:18" ht="87" x14ac:dyDescent="0.35">
      <c r="A67" s="59" t="s">
        <v>115</v>
      </c>
      <c r="B67" s="54" t="s">
        <v>68</v>
      </c>
      <c r="C67" s="104" t="s">
        <v>69</v>
      </c>
      <c r="D67" s="54" t="s">
        <v>70</v>
      </c>
      <c r="E67" s="76" t="s">
        <v>12</v>
      </c>
      <c r="F67" s="55" t="s">
        <v>12</v>
      </c>
      <c r="G67" s="55" t="s">
        <v>12</v>
      </c>
      <c r="H67" s="55">
        <f>48.6590285/4.5</f>
        <v>10.813117444444444</v>
      </c>
      <c r="I67" s="55" t="s">
        <v>12</v>
      </c>
      <c r="J67" s="55" t="s">
        <v>12</v>
      </c>
      <c r="K67" s="55" t="s">
        <v>12</v>
      </c>
      <c r="L67" s="55" t="s">
        <v>12</v>
      </c>
      <c r="M67" s="55" t="s">
        <v>12</v>
      </c>
      <c r="N67" s="55" t="s">
        <v>12</v>
      </c>
      <c r="O67" s="55" t="s">
        <v>12</v>
      </c>
      <c r="P67" s="55" t="s">
        <v>12</v>
      </c>
      <c r="Q67" s="55" t="s">
        <v>12</v>
      </c>
      <c r="R67" s="62" t="s">
        <v>12</v>
      </c>
    </row>
    <row r="68" spans="1:18" ht="29" x14ac:dyDescent="0.35">
      <c r="A68" s="59" t="s">
        <v>115</v>
      </c>
      <c r="B68" s="54" t="s">
        <v>68</v>
      </c>
      <c r="C68" s="104" t="s">
        <v>75</v>
      </c>
      <c r="D68" s="54" t="s">
        <v>76</v>
      </c>
      <c r="E68" s="76" t="s">
        <v>12</v>
      </c>
      <c r="F68" s="55" t="s">
        <v>12</v>
      </c>
      <c r="G68" s="55" t="s">
        <v>12</v>
      </c>
      <c r="H68" s="55">
        <v>48.659028499999998</v>
      </c>
      <c r="I68" s="55" t="s">
        <v>12</v>
      </c>
      <c r="J68" s="55" t="s">
        <v>12</v>
      </c>
      <c r="K68" s="55" t="s">
        <v>12</v>
      </c>
      <c r="L68" s="55" t="s">
        <v>12</v>
      </c>
      <c r="M68" s="55" t="s">
        <v>12</v>
      </c>
      <c r="N68" s="55" t="s">
        <v>12</v>
      </c>
      <c r="O68" s="55" t="s">
        <v>12</v>
      </c>
      <c r="P68" s="55" t="s">
        <v>12</v>
      </c>
      <c r="Q68" s="55" t="s">
        <v>12</v>
      </c>
      <c r="R68" s="62" t="s">
        <v>12</v>
      </c>
    </row>
    <row r="69" spans="1:18" ht="58" x14ac:dyDescent="0.35">
      <c r="A69" s="59" t="s">
        <v>115</v>
      </c>
      <c r="B69" s="54" t="s">
        <v>13</v>
      </c>
      <c r="C69" s="104" t="s">
        <v>77</v>
      </c>
      <c r="D69" s="54" t="s">
        <v>78</v>
      </c>
      <c r="E69" s="412">
        <v>0</v>
      </c>
      <c r="F69" s="414">
        <v>0</v>
      </c>
      <c r="G69" s="414">
        <v>0</v>
      </c>
      <c r="H69" s="55">
        <v>0</v>
      </c>
      <c r="I69" s="55">
        <v>0</v>
      </c>
      <c r="J69" s="55">
        <v>0</v>
      </c>
      <c r="K69" s="55">
        <v>0</v>
      </c>
      <c r="L69" s="55" t="s">
        <v>12</v>
      </c>
      <c r="M69" s="55">
        <v>0</v>
      </c>
      <c r="N69" s="55">
        <v>0</v>
      </c>
      <c r="O69" s="55">
        <v>0</v>
      </c>
      <c r="P69" s="55">
        <v>0</v>
      </c>
      <c r="Q69" s="55">
        <v>0</v>
      </c>
      <c r="R69" s="62">
        <v>0</v>
      </c>
    </row>
    <row r="70" spans="1:18" ht="29" x14ac:dyDescent="0.35">
      <c r="A70" s="59" t="s">
        <v>115</v>
      </c>
      <c r="B70" s="54" t="s">
        <v>13</v>
      </c>
      <c r="C70" s="104" t="s">
        <v>79</v>
      </c>
      <c r="D70" s="54" t="s">
        <v>80</v>
      </c>
      <c r="E70" s="412">
        <v>0</v>
      </c>
      <c r="F70" s="414">
        <v>0</v>
      </c>
      <c r="G70" s="414">
        <v>0</v>
      </c>
      <c r="H70" s="55" t="s">
        <v>12</v>
      </c>
      <c r="I70" s="55">
        <v>0</v>
      </c>
      <c r="J70" s="55">
        <v>0</v>
      </c>
      <c r="K70" s="55">
        <v>0</v>
      </c>
      <c r="L70" s="55" t="s">
        <v>12</v>
      </c>
      <c r="M70" s="55">
        <v>0</v>
      </c>
      <c r="N70" s="55">
        <v>0</v>
      </c>
      <c r="O70" s="55">
        <v>0</v>
      </c>
      <c r="P70" s="55">
        <v>0</v>
      </c>
      <c r="Q70" s="55">
        <v>0</v>
      </c>
      <c r="R70" s="62">
        <v>0</v>
      </c>
    </row>
    <row r="71" spans="1:18" ht="29" x14ac:dyDescent="0.35">
      <c r="A71" s="59" t="s">
        <v>115</v>
      </c>
      <c r="B71" s="54" t="s">
        <v>13</v>
      </c>
      <c r="C71" s="104" t="s">
        <v>955</v>
      </c>
      <c r="D71" s="54" t="s">
        <v>952</v>
      </c>
      <c r="E71" s="412">
        <v>34.829620399999996</v>
      </c>
      <c r="F71" s="414">
        <v>43.537025499999999</v>
      </c>
      <c r="G71" s="414">
        <v>50.707829699999998</v>
      </c>
      <c r="H71" s="55" t="s">
        <v>12</v>
      </c>
      <c r="I71" s="55">
        <v>51.220030000000001</v>
      </c>
      <c r="J71" s="55">
        <v>53.781031500000005</v>
      </c>
      <c r="K71" s="55">
        <v>61.976236300000004</v>
      </c>
      <c r="L71" s="55" t="s">
        <v>12</v>
      </c>
      <c r="M71" s="55">
        <v>95.269255799999996</v>
      </c>
      <c r="N71" s="55">
        <v>96.293656400000003</v>
      </c>
      <c r="O71" s="55">
        <v>106.53766240000002</v>
      </c>
      <c r="P71" s="55">
        <v>113.70846660000001</v>
      </c>
      <c r="Q71" s="55">
        <v>117.80606900000001</v>
      </c>
      <c r="R71" s="62">
        <v>237.14873890000001</v>
      </c>
    </row>
    <row r="72" spans="1:18" ht="72.5" x14ac:dyDescent="0.35">
      <c r="A72" s="59" t="s">
        <v>115</v>
      </c>
      <c r="B72" s="54" t="s">
        <v>85</v>
      </c>
      <c r="C72" s="104" t="s">
        <v>847</v>
      </c>
      <c r="D72" s="54" t="s">
        <v>87</v>
      </c>
      <c r="E72" s="412">
        <v>0</v>
      </c>
      <c r="F72" s="414">
        <v>0</v>
      </c>
      <c r="G72" s="414">
        <v>0</v>
      </c>
      <c r="H72" s="55" t="s">
        <v>12</v>
      </c>
      <c r="I72" s="55">
        <v>0</v>
      </c>
      <c r="J72" s="55">
        <v>0</v>
      </c>
      <c r="K72" s="55">
        <v>0</v>
      </c>
      <c r="L72" s="414">
        <v>0</v>
      </c>
      <c r="M72" s="55">
        <v>0</v>
      </c>
      <c r="N72" s="55">
        <v>0</v>
      </c>
      <c r="O72" s="55">
        <v>0</v>
      </c>
      <c r="P72" s="55" t="s">
        <v>12</v>
      </c>
      <c r="Q72" s="55">
        <v>0</v>
      </c>
      <c r="R72" s="62">
        <v>0</v>
      </c>
    </row>
    <row r="73" spans="1:18" ht="101.5" x14ac:dyDescent="0.35">
      <c r="A73" s="59" t="s">
        <v>115</v>
      </c>
      <c r="B73" s="54" t="s">
        <v>85</v>
      </c>
      <c r="C73" s="104" t="s">
        <v>849</v>
      </c>
      <c r="D73" s="54" t="s">
        <v>87</v>
      </c>
      <c r="E73" s="412">
        <v>0</v>
      </c>
      <c r="F73" s="414">
        <v>0</v>
      </c>
      <c r="G73" s="414">
        <v>0</v>
      </c>
      <c r="H73" s="55" t="s">
        <v>12</v>
      </c>
      <c r="I73" s="55">
        <v>0</v>
      </c>
      <c r="J73" s="55">
        <v>0</v>
      </c>
      <c r="K73" s="55">
        <v>0</v>
      </c>
      <c r="L73" s="414">
        <v>0</v>
      </c>
      <c r="M73" s="55">
        <v>0</v>
      </c>
      <c r="N73" s="55">
        <v>0</v>
      </c>
      <c r="O73" s="55">
        <v>0</v>
      </c>
      <c r="P73" s="55" t="s">
        <v>12</v>
      </c>
      <c r="Q73" s="55">
        <v>0</v>
      </c>
      <c r="R73" s="62">
        <v>0</v>
      </c>
    </row>
    <row r="74" spans="1:18" ht="29" x14ac:dyDescent="0.35">
      <c r="A74" s="59" t="s">
        <v>115</v>
      </c>
      <c r="B74" s="54" t="s">
        <v>85</v>
      </c>
      <c r="C74" s="104" t="s">
        <v>88</v>
      </c>
      <c r="D74" s="54" t="s">
        <v>89</v>
      </c>
      <c r="E74" s="412">
        <v>0</v>
      </c>
      <c r="F74" s="414">
        <v>0</v>
      </c>
      <c r="G74" s="414">
        <v>0</v>
      </c>
      <c r="H74" s="55" t="s">
        <v>12</v>
      </c>
      <c r="I74" s="55">
        <v>0</v>
      </c>
      <c r="J74" s="55">
        <v>0</v>
      </c>
      <c r="K74" s="55">
        <v>0</v>
      </c>
      <c r="L74" s="414">
        <v>0</v>
      </c>
      <c r="M74" s="55">
        <v>0</v>
      </c>
      <c r="N74" s="55">
        <v>0</v>
      </c>
      <c r="O74" s="55">
        <v>0</v>
      </c>
      <c r="P74" s="55" t="s">
        <v>12</v>
      </c>
      <c r="Q74" s="55">
        <v>0</v>
      </c>
      <c r="R74" s="62">
        <v>0</v>
      </c>
    </row>
    <row r="75" spans="1:18" ht="43.5" x14ac:dyDescent="0.35">
      <c r="A75" s="59" t="s">
        <v>115</v>
      </c>
      <c r="B75" s="54" t="s">
        <v>59</v>
      </c>
      <c r="C75" s="104" t="s">
        <v>90</v>
      </c>
      <c r="D75" s="54" t="s">
        <v>91</v>
      </c>
      <c r="E75" s="76" t="s">
        <v>12</v>
      </c>
      <c r="F75" s="55" t="s">
        <v>12</v>
      </c>
      <c r="G75" s="55" t="s">
        <v>12</v>
      </c>
      <c r="H75" s="55" t="s">
        <v>12</v>
      </c>
      <c r="I75" s="55">
        <v>0</v>
      </c>
      <c r="J75" s="55">
        <v>0</v>
      </c>
      <c r="K75" s="55">
        <v>0</v>
      </c>
      <c r="L75" s="55" t="s">
        <v>12</v>
      </c>
      <c r="M75" s="55">
        <v>0</v>
      </c>
      <c r="N75" s="55">
        <v>0</v>
      </c>
      <c r="O75" s="55">
        <v>0</v>
      </c>
      <c r="P75" s="55" t="s">
        <v>12</v>
      </c>
      <c r="Q75" s="55">
        <v>0</v>
      </c>
      <c r="R75" s="62">
        <v>0</v>
      </c>
    </row>
    <row r="76" spans="1:18" ht="58" x14ac:dyDescent="0.35">
      <c r="A76" s="59" t="s">
        <v>115</v>
      </c>
      <c r="B76" s="54" t="s">
        <v>92</v>
      </c>
      <c r="C76" s="104" t="s">
        <v>93</v>
      </c>
      <c r="D76" s="54" t="s">
        <v>94</v>
      </c>
      <c r="E76" s="76" t="s">
        <v>12</v>
      </c>
      <c r="F76" s="414">
        <v>0</v>
      </c>
      <c r="G76" s="414">
        <v>0</v>
      </c>
      <c r="H76" s="55" t="s">
        <v>12</v>
      </c>
      <c r="I76" s="55">
        <v>0</v>
      </c>
      <c r="J76" s="55">
        <v>0</v>
      </c>
      <c r="K76" s="55">
        <v>0</v>
      </c>
      <c r="L76" s="414">
        <v>0</v>
      </c>
      <c r="M76" s="55">
        <v>0</v>
      </c>
      <c r="N76" s="55">
        <v>0</v>
      </c>
      <c r="O76" s="55">
        <v>0</v>
      </c>
      <c r="P76" s="55" t="s">
        <v>12</v>
      </c>
      <c r="Q76" s="55">
        <v>0</v>
      </c>
      <c r="R76" s="62">
        <v>0</v>
      </c>
    </row>
    <row r="77" spans="1:18" ht="43.5" x14ac:dyDescent="0.35">
      <c r="A77" s="59" t="s">
        <v>115</v>
      </c>
      <c r="B77" s="54" t="s">
        <v>10</v>
      </c>
      <c r="C77" s="104" t="s">
        <v>95</v>
      </c>
      <c r="D77" s="54" t="s">
        <v>96</v>
      </c>
      <c r="E77" s="412">
        <v>0</v>
      </c>
      <c r="F77" s="414">
        <v>0</v>
      </c>
      <c r="G77" s="414">
        <v>0</v>
      </c>
      <c r="H77" s="55" t="s">
        <v>12</v>
      </c>
      <c r="I77" s="55">
        <v>0</v>
      </c>
      <c r="J77" s="55">
        <v>0</v>
      </c>
      <c r="K77" s="55">
        <v>0</v>
      </c>
      <c r="L77" s="414">
        <v>0</v>
      </c>
      <c r="M77" s="55">
        <v>0</v>
      </c>
      <c r="N77" s="55">
        <v>0</v>
      </c>
      <c r="O77" s="55">
        <v>0</v>
      </c>
      <c r="P77" s="82">
        <v>0</v>
      </c>
      <c r="Q77" s="55">
        <v>0</v>
      </c>
      <c r="R77" s="62">
        <v>0</v>
      </c>
    </row>
    <row r="78" spans="1:18" ht="43.5" x14ac:dyDescent="0.35">
      <c r="A78" s="208" t="s">
        <v>109</v>
      </c>
      <c r="B78" s="209" t="s">
        <v>749</v>
      </c>
      <c r="C78" s="210" t="s">
        <v>30</v>
      </c>
      <c r="D78" s="354">
        <v>99202</v>
      </c>
      <c r="E78" s="213" t="s">
        <v>12</v>
      </c>
      <c r="F78" s="211" t="s">
        <v>12</v>
      </c>
      <c r="G78" s="211" t="s">
        <v>12</v>
      </c>
      <c r="H78" s="211" t="s">
        <v>12</v>
      </c>
      <c r="I78" s="355" t="s">
        <v>12</v>
      </c>
      <c r="J78" s="211" t="s">
        <v>12</v>
      </c>
      <c r="K78" s="211" t="s">
        <v>12</v>
      </c>
      <c r="L78" s="211" t="s">
        <v>12</v>
      </c>
      <c r="M78" s="211" t="s">
        <v>12</v>
      </c>
      <c r="N78" s="211" t="s">
        <v>12</v>
      </c>
      <c r="O78" s="211">
        <v>106.53766240000002</v>
      </c>
      <c r="P78" s="211" t="s">
        <v>12</v>
      </c>
      <c r="Q78" s="211">
        <v>117.80606900000001</v>
      </c>
      <c r="R78" s="213">
        <v>237.14873890000001</v>
      </c>
    </row>
    <row r="79" spans="1:18" ht="43.5" x14ac:dyDescent="0.35">
      <c r="A79" s="208" t="s">
        <v>109</v>
      </c>
      <c r="B79" s="209" t="s">
        <v>749</v>
      </c>
      <c r="C79" s="210" t="s">
        <v>31</v>
      </c>
      <c r="D79" s="354">
        <v>99203</v>
      </c>
      <c r="E79" s="213" t="s">
        <v>12</v>
      </c>
      <c r="F79" s="211" t="s">
        <v>12</v>
      </c>
      <c r="G79" s="211" t="s">
        <v>12</v>
      </c>
      <c r="H79" s="211" t="s">
        <v>12</v>
      </c>
      <c r="I79" s="55" t="s">
        <v>12</v>
      </c>
      <c r="J79" s="211" t="s">
        <v>12</v>
      </c>
      <c r="K79" s="211" t="s">
        <v>12</v>
      </c>
      <c r="L79" s="211" t="s">
        <v>12</v>
      </c>
      <c r="M79" s="211" t="s">
        <v>12</v>
      </c>
      <c r="N79" s="211" t="s">
        <v>12</v>
      </c>
      <c r="O79" s="211">
        <v>213.08</v>
      </c>
      <c r="P79" s="211" t="s">
        <v>12</v>
      </c>
      <c r="Q79" s="211">
        <v>235.62</v>
      </c>
      <c r="R79" s="213">
        <v>474.3</v>
      </c>
    </row>
    <row r="80" spans="1:18" ht="43.5" x14ac:dyDescent="0.35">
      <c r="A80" s="208" t="s">
        <v>109</v>
      </c>
      <c r="B80" s="209" t="s">
        <v>749</v>
      </c>
      <c r="C80" s="210" t="s">
        <v>32</v>
      </c>
      <c r="D80" s="354">
        <v>99204</v>
      </c>
      <c r="E80" s="213" t="s">
        <v>12</v>
      </c>
      <c r="F80" s="211" t="s">
        <v>12</v>
      </c>
      <c r="G80" s="211" t="s">
        <v>12</v>
      </c>
      <c r="H80" s="211" t="s">
        <v>12</v>
      </c>
      <c r="I80" s="355" t="s">
        <v>12</v>
      </c>
      <c r="J80" s="211" t="s">
        <v>12</v>
      </c>
      <c r="K80" s="211" t="s">
        <v>12</v>
      </c>
      <c r="L80" s="211" t="s">
        <v>12</v>
      </c>
      <c r="M80" s="211" t="s">
        <v>12</v>
      </c>
      <c r="N80" s="211" t="s">
        <v>12</v>
      </c>
      <c r="O80" s="211">
        <v>319.61298720000002</v>
      </c>
      <c r="P80" s="211" t="s">
        <v>12</v>
      </c>
      <c r="Q80" s="211">
        <v>353.418207</v>
      </c>
      <c r="R80" s="213">
        <v>711.44621670000004</v>
      </c>
    </row>
    <row r="81" spans="1:18" ht="43.5" x14ac:dyDescent="0.35">
      <c r="A81" s="208" t="s">
        <v>109</v>
      </c>
      <c r="B81" s="209" t="s">
        <v>749</v>
      </c>
      <c r="C81" s="210" t="s">
        <v>33</v>
      </c>
      <c r="D81" s="354">
        <v>99205</v>
      </c>
      <c r="E81" s="213" t="s">
        <v>12</v>
      </c>
      <c r="F81" s="211" t="s">
        <v>12</v>
      </c>
      <c r="G81" s="211" t="s">
        <v>12</v>
      </c>
      <c r="H81" s="211" t="s">
        <v>12</v>
      </c>
      <c r="I81" s="55" t="s">
        <v>12</v>
      </c>
      <c r="J81" s="211" t="s">
        <v>12</v>
      </c>
      <c r="K81" s="211" t="s">
        <v>12</v>
      </c>
      <c r="L81" s="211" t="s">
        <v>12</v>
      </c>
      <c r="M81" s="211" t="s">
        <v>12</v>
      </c>
      <c r="N81" s="211" t="s">
        <v>12</v>
      </c>
      <c r="O81" s="211">
        <v>426.15064960000001</v>
      </c>
      <c r="P81" s="211" t="s">
        <v>12</v>
      </c>
      <c r="Q81" s="211">
        <v>471.22427599999997</v>
      </c>
      <c r="R81" s="213">
        <v>948.59495560000005</v>
      </c>
    </row>
    <row r="82" spans="1:18" ht="43.5" x14ac:dyDescent="0.35">
      <c r="A82" s="208" t="s">
        <v>109</v>
      </c>
      <c r="B82" s="209" t="s">
        <v>749</v>
      </c>
      <c r="C82" s="210" t="s">
        <v>34</v>
      </c>
      <c r="D82" s="354">
        <v>99212</v>
      </c>
      <c r="E82" s="213" t="s">
        <v>12</v>
      </c>
      <c r="F82" s="211" t="s">
        <v>12</v>
      </c>
      <c r="G82" s="211" t="s">
        <v>12</v>
      </c>
      <c r="H82" s="211" t="s">
        <v>12</v>
      </c>
      <c r="I82" s="355" t="s">
        <v>12</v>
      </c>
      <c r="J82" s="211" t="s">
        <v>12</v>
      </c>
      <c r="K82" s="211" t="s">
        <v>12</v>
      </c>
      <c r="L82" s="211" t="s">
        <v>12</v>
      </c>
      <c r="M82" s="211" t="s">
        <v>12</v>
      </c>
      <c r="N82" s="211" t="s">
        <v>12</v>
      </c>
      <c r="O82" s="211">
        <v>106.53766240000002</v>
      </c>
      <c r="P82" s="211" t="s">
        <v>12</v>
      </c>
      <c r="Q82" s="211">
        <v>117.80606900000001</v>
      </c>
      <c r="R82" s="213">
        <v>237.14873890000001</v>
      </c>
    </row>
    <row r="83" spans="1:18" ht="43.5" x14ac:dyDescent="0.35">
      <c r="A83" s="208" t="s">
        <v>109</v>
      </c>
      <c r="B83" s="209" t="s">
        <v>749</v>
      </c>
      <c r="C83" s="210" t="s">
        <v>35</v>
      </c>
      <c r="D83" s="354">
        <v>99213</v>
      </c>
      <c r="E83" s="213" t="s">
        <v>12</v>
      </c>
      <c r="F83" s="211" t="s">
        <v>12</v>
      </c>
      <c r="G83" s="211" t="s">
        <v>12</v>
      </c>
      <c r="H83" s="211" t="s">
        <v>12</v>
      </c>
      <c r="I83" s="55" t="s">
        <v>12</v>
      </c>
      <c r="J83" s="211" t="s">
        <v>12</v>
      </c>
      <c r="K83" s="211" t="s">
        <v>12</v>
      </c>
      <c r="L83" s="211" t="s">
        <v>12</v>
      </c>
      <c r="M83" s="211" t="s">
        <v>12</v>
      </c>
      <c r="N83" s="211" t="s">
        <v>12</v>
      </c>
      <c r="O83" s="211">
        <v>170.46400000000003</v>
      </c>
      <c r="P83" s="211" t="s">
        <v>12</v>
      </c>
      <c r="Q83" s="211">
        <v>188.49600000000001</v>
      </c>
      <c r="R83" s="213">
        <v>379.44000000000005</v>
      </c>
    </row>
    <row r="84" spans="1:18" ht="43.5" x14ac:dyDescent="0.35">
      <c r="A84" s="208" t="s">
        <v>109</v>
      </c>
      <c r="B84" s="209" t="s">
        <v>749</v>
      </c>
      <c r="C84" s="210" t="s">
        <v>36</v>
      </c>
      <c r="D84" s="354">
        <v>99214</v>
      </c>
      <c r="E84" s="213" t="s">
        <v>12</v>
      </c>
      <c r="F84" s="211" t="s">
        <v>12</v>
      </c>
      <c r="G84" s="211" t="s">
        <v>12</v>
      </c>
      <c r="H84" s="211" t="s">
        <v>12</v>
      </c>
      <c r="I84" s="355" t="s">
        <v>12</v>
      </c>
      <c r="J84" s="211" t="s">
        <v>12</v>
      </c>
      <c r="K84" s="211" t="s">
        <v>12</v>
      </c>
      <c r="L84" s="211" t="s">
        <v>12</v>
      </c>
      <c r="M84" s="211" t="s">
        <v>12</v>
      </c>
      <c r="N84" s="211" t="s">
        <v>12</v>
      </c>
      <c r="O84" s="211">
        <v>213.08</v>
      </c>
      <c r="P84" s="211" t="s">
        <v>12</v>
      </c>
      <c r="Q84" s="211">
        <v>235.62</v>
      </c>
      <c r="R84" s="213">
        <v>474.3</v>
      </c>
    </row>
    <row r="85" spans="1:18" ht="43.5" x14ac:dyDescent="0.35">
      <c r="A85" s="208" t="s">
        <v>109</v>
      </c>
      <c r="B85" s="209" t="s">
        <v>749</v>
      </c>
      <c r="C85" s="210" t="s">
        <v>37</v>
      </c>
      <c r="D85" s="354">
        <v>99215</v>
      </c>
      <c r="E85" s="213" t="s">
        <v>12</v>
      </c>
      <c r="F85" s="211" t="s">
        <v>12</v>
      </c>
      <c r="G85" s="211" t="s">
        <v>12</v>
      </c>
      <c r="H85" s="211" t="s">
        <v>12</v>
      </c>
      <c r="I85" s="55" t="s">
        <v>12</v>
      </c>
      <c r="J85" s="211" t="s">
        <v>12</v>
      </c>
      <c r="K85" s="211" t="s">
        <v>12</v>
      </c>
      <c r="L85" s="211" t="s">
        <v>12</v>
      </c>
      <c r="M85" s="211" t="s">
        <v>12</v>
      </c>
      <c r="N85" s="211" t="s">
        <v>12</v>
      </c>
      <c r="O85" s="211">
        <v>319.61298720000002</v>
      </c>
      <c r="P85" s="211" t="s">
        <v>12</v>
      </c>
      <c r="Q85" s="211">
        <v>353.418207</v>
      </c>
      <c r="R85" s="213">
        <v>711.44621670000004</v>
      </c>
    </row>
    <row r="86" spans="1:18" ht="101.5" x14ac:dyDescent="0.35">
      <c r="A86" s="208" t="s">
        <v>109</v>
      </c>
      <c r="B86" s="209" t="s">
        <v>749</v>
      </c>
      <c r="C86" s="210" t="s">
        <v>967</v>
      </c>
      <c r="D86" s="354" t="s">
        <v>56</v>
      </c>
      <c r="E86" s="434">
        <v>7.7399999999999993</v>
      </c>
      <c r="F86" s="431">
        <v>9.6755555555555546</v>
      </c>
      <c r="G86" s="211" t="s">
        <v>12</v>
      </c>
      <c r="H86" s="211" t="s">
        <v>12</v>
      </c>
      <c r="I86" s="355">
        <v>11.382222222222222</v>
      </c>
      <c r="J86" s="211">
        <v>11.951111111111111</v>
      </c>
      <c r="K86" s="211">
        <v>13.772496955555555</v>
      </c>
      <c r="L86" s="431">
        <v>18.211111111111112</v>
      </c>
      <c r="M86" s="211">
        <v>21.171111111111109</v>
      </c>
      <c r="N86" s="211">
        <v>21.39777777777778</v>
      </c>
      <c r="O86" s="211">
        <v>23.675036088888888</v>
      </c>
      <c r="P86" s="211">
        <v>25.268888888888888</v>
      </c>
      <c r="Q86" s="211">
        <v>26.179126444444442</v>
      </c>
      <c r="R86" s="213">
        <v>52.699719755555556</v>
      </c>
    </row>
    <row r="87" spans="1:18" ht="72.5" x14ac:dyDescent="0.35">
      <c r="A87" s="209" t="s">
        <v>109</v>
      </c>
      <c r="B87" s="209" t="s">
        <v>749</v>
      </c>
      <c r="C87" s="210" t="s">
        <v>55</v>
      </c>
      <c r="D87" s="354" t="s">
        <v>56</v>
      </c>
      <c r="E87" s="434">
        <v>34.829620399999996</v>
      </c>
      <c r="F87" s="431">
        <v>43.537025499999999</v>
      </c>
      <c r="G87" s="211" t="s">
        <v>12</v>
      </c>
      <c r="H87" s="211" t="s">
        <v>12</v>
      </c>
      <c r="I87" s="55">
        <v>51.22</v>
      </c>
      <c r="J87" s="211">
        <v>53.78</v>
      </c>
      <c r="K87" s="211">
        <v>61.976236300000004</v>
      </c>
      <c r="L87" s="431">
        <v>81.952048000000005</v>
      </c>
      <c r="M87" s="211">
        <v>95.27</v>
      </c>
      <c r="N87" s="211">
        <v>96.29</v>
      </c>
      <c r="O87" s="211">
        <v>106.53766240000002</v>
      </c>
      <c r="P87" s="211">
        <v>113.71</v>
      </c>
      <c r="Q87" s="211">
        <v>117.80606900000001</v>
      </c>
      <c r="R87" s="213">
        <v>237.14873890000001</v>
      </c>
    </row>
    <row r="88" spans="1:18" ht="43.5" x14ac:dyDescent="0.35">
      <c r="A88" s="209" t="s">
        <v>109</v>
      </c>
      <c r="B88" s="209" t="s">
        <v>54</v>
      </c>
      <c r="C88" s="210" t="s">
        <v>71</v>
      </c>
      <c r="D88" s="354" t="s">
        <v>72</v>
      </c>
      <c r="E88" s="434">
        <v>34.829620399999996</v>
      </c>
      <c r="F88" s="431">
        <v>43.537025499999999</v>
      </c>
      <c r="G88" s="431">
        <v>50.707829699999998</v>
      </c>
      <c r="H88" s="211" t="s">
        <v>12</v>
      </c>
      <c r="I88" s="55" t="s">
        <v>12</v>
      </c>
      <c r="J88" s="211" t="s">
        <v>12</v>
      </c>
      <c r="K88" s="211" t="s">
        <v>12</v>
      </c>
      <c r="L88" s="431">
        <v>81.952048000000005</v>
      </c>
      <c r="M88" s="211" t="s">
        <v>12</v>
      </c>
      <c r="N88" s="211">
        <v>96.293656400000003</v>
      </c>
      <c r="O88" s="211">
        <v>106.53766240000002</v>
      </c>
      <c r="P88" s="211">
        <v>113.70846660000001</v>
      </c>
      <c r="Q88" s="211">
        <v>117.80606900000001</v>
      </c>
      <c r="R88" s="213">
        <v>237.14873890000001</v>
      </c>
    </row>
    <row r="89" spans="1:18" ht="43.5" x14ac:dyDescent="0.35">
      <c r="A89" s="209" t="s">
        <v>109</v>
      </c>
      <c r="B89" s="209" t="s">
        <v>54</v>
      </c>
      <c r="C89" s="210" t="s">
        <v>1024</v>
      </c>
      <c r="D89" s="354" t="s">
        <v>778</v>
      </c>
      <c r="E89" s="434">
        <v>34.829620399999996</v>
      </c>
      <c r="F89" s="431">
        <v>43.537025499999999</v>
      </c>
      <c r="G89" s="431">
        <v>50.707829699999998</v>
      </c>
      <c r="H89" s="211" t="s">
        <v>12</v>
      </c>
      <c r="I89" s="355" t="s">
        <v>12</v>
      </c>
      <c r="J89" s="211" t="s">
        <v>12</v>
      </c>
      <c r="K89" s="211" t="s">
        <v>12</v>
      </c>
      <c r="L89" s="211" t="s">
        <v>12</v>
      </c>
      <c r="M89" s="211" t="s">
        <v>12</v>
      </c>
      <c r="N89" s="211">
        <v>96.293656400000003</v>
      </c>
      <c r="O89" s="211">
        <v>106.53766240000002</v>
      </c>
      <c r="P89" s="211">
        <v>113.70846660000001</v>
      </c>
      <c r="Q89" s="211">
        <v>117.80606900000001</v>
      </c>
      <c r="R89" s="213">
        <v>237.14873890000001</v>
      </c>
    </row>
    <row r="90" spans="1:18" ht="58" x14ac:dyDescent="0.35">
      <c r="A90" s="209" t="s">
        <v>109</v>
      </c>
      <c r="B90" s="209" t="s">
        <v>54</v>
      </c>
      <c r="C90" s="210" t="s">
        <v>1025</v>
      </c>
      <c r="D90" s="354" t="s">
        <v>778</v>
      </c>
      <c r="E90" s="434">
        <v>7.7399999999999993</v>
      </c>
      <c r="F90" s="431">
        <v>9.6755555555555546</v>
      </c>
      <c r="G90" s="431">
        <v>11.268888888888888</v>
      </c>
      <c r="H90" s="211" t="s">
        <v>12</v>
      </c>
      <c r="I90" s="55" t="s">
        <v>12</v>
      </c>
      <c r="J90" s="211" t="s">
        <v>12</v>
      </c>
      <c r="K90" s="211" t="s">
        <v>12</v>
      </c>
      <c r="L90" s="211" t="s">
        <v>12</v>
      </c>
      <c r="M90" s="211" t="s">
        <v>12</v>
      </c>
      <c r="N90" s="211">
        <v>21.398590311111111</v>
      </c>
      <c r="O90" s="211">
        <v>23.675036088888888</v>
      </c>
      <c r="P90" s="211">
        <v>25.268548133333333</v>
      </c>
      <c r="Q90" s="211">
        <v>26.179126444444442</v>
      </c>
      <c r="R90" s="213">
        <v>52.699719755555556</v>
      </c>
    </row>
    <row r="91" spans="1:18" ht="43.5" x14ac:dyDescent="0.35">
      <c r="A91" s="209" t="s">
        <v>113</v>
      </c>
      <c r="B91" s="209" t="s">
        <v>749</v>
      </c>
      <c r="C91" s="210" t="s">
        <v>30</v>
      </c>
      <c r="D91" s="354">
        <v>99202</v>
      </c>
      <c r="E91" s="213" t="s">
        <v>12</v>
      </c>
      <c r="F91" s="211" t="s">
        <v>12</v>
      </c>
      <c r="G91" s="211" t="s">
        <v>12</v>
      </c>
      <c r="H91" s="211" t="s">
        <v>12</v>
      </c>
      <c r="I91" s="355" t="s">
        <v>12</v>
      </c>
      <c r="J91" s="211" t="s">
        <v>12</v>
      </c>
      <c r="K91" s="211" t="s">
        <v>12</v>
      </c>
      <c r="L91" s="211" t="s">
        <v>12</v>
      </c>
      <c r="M91" s="211" t="s">
        <v>12</v>
      </c>
      <c r="N91" s="211" t="s">
        <v>12</v>
      </c>
      <c r="O91" s="211">
        <v>106.53766240000002</v>
      </c>
      <c r="P91" s="211" t="s">
        <v>12</v>
      </c>
      <c r="Q91" s="211">
        <v>117.80606900000001</v>
      </c>
      <c r="R91" s="213">
        <v>237.14873890000001</v>
      </c>
    </row>
    <row r="92" spans="1:18" ht="43.5" x14ac:dyDescent="0.35">
      <c r="A92" s="209" t="s">
        <v>113</v>
      </c>
      <c r="B92" s="209" t="s">
        <v>749</v>
      </c>
      <c r="C92" s="210" t="s">
        <v>31</v>
      </c>
      <c r="D92" s="354">
        <v>99203</v>
      </c>
      <c r="E92" s="213" t="s">
        <v>12</v>
      </c>
      <c r="F92" s="211" t="s">
        <v>12</v>
      </c>
      <c r="G92" s="211" t="s">
        <v>12</v>
      </c>
      <c r="H92" s="211" t="s">
        <v>12</v>
      </c>
      <c r="I92" s="55" t="s">
        <v>12</v>
      </c>
      <c r="J92" s="211" t="s">
        <v>12</v>
      </c>
      <c r="K92" s="211" t="s">
        <v>12</v>
      </c>
      <c r="L92" s="211" t="s">
        <v>12</v>
      </c>
      <c r="M92" s="211" t="s">
        <v>12</v>
      </c>
      <c r="N92" s="211" t="s">
        <v>12</v>
      </c>
      <c r="O92" s="211">
        <v>213.08</v>
      </c>
      <c r="P92" s="211" t="s">
        <v>12</v>
      </c>
      <c r="Q92" s="211">
        <v>235.62</v>
      </c>
      <c r="R92" s="213">
        <v>474.3</v>
      </c>
    </row>
    <row r="93" spans="1:18" ht="43.5" x14ac:dyDescent="0.35">
      <c r="A93" s="209" t="s">
        <v>113</v>
      </c>
      <c r="B93" s="209" t="s">
        <v>749</v>
      </c>
      <c r="C93" s="210" t="s">
        <v>32</v>
      </c>
      <c r="D93" s="354">
        <v>99204</v>
      </c>
      <c r="E93" s="213" t="s">
        <v>12</v>
      </c>
      <c r="F93" s="211" t="s">
        <v>12</v>
      </c>
      <c r="G93" s="211" t="s">
        <v>12</v>
      </c>
      <c r="H93" s="211" t="s">
        <v>12</v>
      </c>
      <c r="I93" s="355" t="s">
        <v>12</v>
      </c>
      <c r="J93" s="211" t="s">
        <v>12</v>
      </c>
      <c r="K93" s="211" t="s">
        <v>12</v>
      </c>
      <c r="L93" s="211" t="s">
        <v>12</v>
      </c>
      <c r="M93" s="211" t="s">
        <v>12</v>
      </c>
      <c r="N93" s="211" t="s">
        <v>12</v>
      </c>
      <c r="O93" s="211">
        <v>319.61298720000002</v>
      </c>
      <c r="P93" s="211" t="s">
        <v>12</v>
      </c>
      <c r="Q93" s="211">
        <v>353.418207</v>
      </c>
      <c r="R93" s="213">
        <v>711.44621670000004</v>
      </c>
    </row>
    <row r="94" spans="1:18" ht="43.5" x14ac:dyDescent="0.35">
      <c r="A94" s="209" t="s">
        <v>113</v>
      </c>
      <c r="B94" s="209" t="s">
        <v>749</v>
      </c>
      <c r="C94" s="210" t="s">
        <v>33</v>
      </c>
      <c r="D94" s="354">
        <v>99205</v>
      </c>
      <c r="E94" s="213" t="s">
        <v>12</v>
      </c>
      <c r="F94" s="211" t="s">
        <v>12</v>
      </c>
      <c r="G94" s="211" t="s">
        <v>12</v>
      </c>
      <c r="H94" s="211" t="s">
        <v>12</v>
      </c>
      <c r="I94" s="55" t="s">
        <v>12</v>
      </c>
      <c r="J94" s="211" t="s">
        <v>12</v>
      </c>
      <c r="K94" s="211" t="s">
        <v>12</v>
      </c>
      <c r="L94" s="211" t="s">
        <v>12</v>
      </c>
      <c r="M94" s="211" t="s">
        <v>12</v>
      </c>
      <c r="N94" s="211" t="s">
        <v>12</v>
      </c>
      <c r="O94" s="211">
        <v>426.15064960000001</v>
      </c>
      <c r="P94" s="211" t="s">
        <v>12</v>
      </c>
      <c r="Q94" s="211">
        <v>471.22427599999997</v>
      </c>
      <c r="R94" s="213">
        <v>948.59495560000005</v>
      </c>
    </row>
    <row r="95" spans="1:18" ht="43.5" x14ac:dyDescent="0.35">
      <c r="A95" s="209" t="s">
        <v>113</v>
      </c>
      <c r="B95" s="209" t="s">
        <v>749</v>
      </c>
      <c r="C95" s="210" t="s">
        <v>34</v>
      </c>
      <c r="D95" s="354">
        <v>99212</v>
      </c>
      <c r="E95" s="213" t="s">
        <v>12</v>
      </c>
      <c r="F95" s="211" t="s">
        <v>12</v>
      </c>
      <c r="G95" s="211" t="s">
        <v>12</v>
      </c>
      <c r="H95" s="211" t="s">
        <v>12</v>
      </c>
      <c r="I95" s="355" t="s">
        <v>12</v>
      </c>
      <c r="J95" s="211" t="s">
        <v>12</v>
      </c>
      <c r="K95" s="211" t="s">
        <v>12</v>
      </c>
      <c r="L95" s="211" t="s">
        <v>12</v>
      </c>
      <c r="M95" s="211" t="s">
        <v>12</v>
      </c>
      <c r="N95" s="211" t="s">
        <v>12</v>
      </c>
      <c r="O95" s="211">
        <v>106.53766240000002</v>
      </c>
      <c r="P95" s="211" t="s">
        <v>12</v>
      </c>
      <c r="Q95" s="211">
        <v>117.80606900000001</v>
      </c>
      <c r="R95" s="213">
        <v>237.14873890000001</v>
      </c>
    </row>
    <row r="96" spans="1:18" ht="43.5" x14ac:dyDescent="0.35">
      <c r="A96" s="209" t="s">
        <v>113</v>
      </c>
      <c r="B96" s="209" t="s">
        <v>749</v>
      </c>
      <c r="C96" s="210" t="s">
        <v>35</v>
      </c>
      <c r="D96" s="354">
        <v>99213</v>
      </c>
      <c r="E96" s="213" t="s">
        <v>12</v>
      </c>
      <c r="F96" s="211" t="s">
        <v>12</v>
      </c>
      <c r="G96" s="211" t="s">
        <v>12</v>
      </c>
      <c r="H96" s="211" t="s">
        <v>12</v>
      </c>
      <c r="I96" s="55" t="s">
        <v>12</v>
      </c>
      <c r="J96" s="211" t="s">
        <v>12</v>
      </c>
      <c r="K96" s="211" t="s">
        <v>12</v>
      </c>
      <c r="L96" s="211" t="s">
        <v>12</v>
      </c>
      <c r="M96" s="211" t="s">
        <v>12</v>
      </c>
      <c r="N96" s="211" t="s">
        <v>12</v>
      </c>
      <c r="O96" s="211">
        <v>170.46400000000003</v>
      </c>
      <c r="P96" s="211" t="s">
        <v>12</v>
      </c>
      <c r="Q96" s="211">
        <v>188.49600000000001</v>
      </c>
      <c r="R96" s="213">
        <v>379.44000000000005</v>
      </c>
    </row>
    <row r="97" spans="1:18" ht="43.5" x14ac:dyDescent="0.35">
      <c r="A97" s="209" t="s">
        <v>113</v>
      </c>
      <c r="B97" s="209" t="s">
        <v>749</v>
      </c>
      <c r="C97" s="210" t="s">
        <v>36</v>
      </c>
      <c r="D97" s="354">
        <v>99214</v>
      </c>
      <c r="E97" s="213" t="s">
        <v>12</v>
      </c>
      <c r="F97" s="211" t="s">
        <v>12</v>
      </c>
      <c r="G97" s="211" t="s">
        <v>12</v>
      </c>
      <c r="H97" s="211" t="s">
        <v>12</v>
      </c>
      <c r="I97" s="355" t="s">
        <v>12</v>
      </c>
      <c r="J97" s="211" t="s">
        <v>12</v>
      </c>
      <c r="K97" s="211" t="s">
        <v>12</v>
      </c>
      <c r="L97" s="211" t="s">
        <v>12</v>
      </c>
      <c r="M97" s="211" t="s">
        <v>12</v>
      </c>
      <c r="N97" s="211" t="s">
        <v>12</v>
      </c>
      <c r="O97" s="211">
        <v>213.08</v>
      </c>
      <c r="P97" s="211" t="s">
        <v>12</v>
      </c>
      <c r="Q97" s="211">
        <v>235.62</v>
      </c>
      <c r="R97" s="213">
        <v>474.3</v>
      </c>
    </row>
    <row r="98" spans="1:18" ht="43.5" x14ac:dyDescent="0.35">
      <c r="A98" s="209" t="s">
        <v>113</v>
      </c>
      <c r="B98" s="209" t="s">
        <v>749</v>
      </c>
      <c r="C98" s="210" t="s">
        <v>37</v>
      </c>
      <c r="D98" s="354">
        <v>99215</v>
      </c>
      <c r="E98" s="213" t="s">
        <v>12</v>
      </c>
      <c r="F98" s="211" t="s">
        <v>12</v>
      </c>
      <c r="G98" s="211" t="s">
        <v>12</v>
      </c>
      <c r="H98" s="211" t="s">
        <v>12</v>
      </c>
      <c r="I98" s="55" t="s">
        <v>12</v>
      </c>
      <c r="J98" s="211" t="s">
        <v>12</v>
      </c>
      <c r="K98" s="211" t="s">
        <v>12</v>
      </c>
      <c r="L98" s="211" t="s">
        <v>12</v>
      </c>
      <c r="M98" s="211" t="s">
        <v>12</v>
      </c>
      <c r="N98" s="211" t="s">
        <v>12</v>
      </c>
      <c r="O98" s="211">
        <v>319.61298720000002</v>
      </c>
      <c r="P98" s="211" t="s">
        <v>12</v>
      </c>
      <c r="Q98" s="211">
        <v>353.418207</v>
      </c>
      <c r="R98" s="213">
        <v>711.44621670000004</v>
      </c>
    </row>
    <row r="99" spans="1:18" ht="101.5" x14ac:dyDescent="0.35">
      <c r="A99" s="209" t="s">
        <v>113</v>
      </c>
      <c r="B99" s="209" t="s">
        <v>749</v>
      </c>
      <c r="C99" s="210" t="s">
        <v>967</v>
      </c>
      <c r="D99" s="354" t="s">
        <v>56</v>
      </c>
      <c r="E99" s="434">
        <v>7.7399999999999993</v>
      </c>
      <c r="F99" s="431">
        <v>9.6755555555555546</v>
      </c>
      <c r="G99" s="211" t="s">
        <v>12</v>
      </c>
      <c r="H99" s="211" t="s">
        <v>12</v>
      </c>
      <c r="I99" s="355">
        <v>11.382222222222222</v>
      </c>
      <c r="J99" s="211">
        <v>11.951111111111111</v>
      </c>
      <c r="K99" s="211">
        <v>13.772496955555555</v>
      </c>
      <c r="L99" s="431">
        <v>18.211111111111112</v>
      </c>
      <c r="M99" s="211">
        <v>21.171111111111109</v>
      </c>
      <c r="N99" s="211">
        <v>21.39777777777778</v>
      </c>
      <c r="O99" s="211">
        <v>23.675036088888888</v>
      </c>
      <c r="P99" s="211">
        <v>25.268888888888888</v>
      </c>
      <c r="Q99" s="211">
        <v>26.179126444444442</v>
      </c>
      <c r="R99" s="213">
        <v>52.699719755555556</v>
      </c>
    </row>
    <row r="100" spans="1:18" ht="72.5" x14ac:dyDescent="0.35">
      <c r="A100" s="209" t="s">
        <v>113</v>
      </c>
      <c r="B100" s="209" t="s">
        <v>749</v>
      </c>
      <c r="C100" s="210" t="s">
        <v>55</v>
      </c>
      <c r="D100" s="354" t="s">
        <v>56</v>
      </c>
      <c r="E100" s="434">
        <v>34.829620399999996</v>
      </c>
      <c r="F100" s="431">
        <v>43.537025499999999</v>
      </c>
      <c r="G100" s="211" t="s">
        <v>12</v>
      </c>
      <c r="H100" s="211" t="s">
        <v>12</v>
      </c>
      <c r="I100" s="55">
        <v>51.22</v>
      </c>
      <c r="J100" s="211">
        <v>53.78</v>
      </c>
      <c r="K100" s="211">
        <v>61.976236300000004</v>
      </c>
      <c r="L100" s="431">
        <v>81.952048000000005</v>
      </c>
      <c r="M100" s="211">
        <v>95.27</v>
      </c>
      <c r="N100" s="211">
        <v>96.29</v>
      </c>
      <c r="O100" s="211">
        <v>106.53766240000002</v>
      </c>
      <c r="P100" s="211">
        <v>113.71</v>
      </c>
      <c r="Q100" s="211">
        <v>117.80606900000001</v>
      </c>
      <c r="R100" s="213">
        <v>237.14873890000001</v>
      </c>
    </row>
    <row r="101" spans="1:18" ht="43.5" x14ac:dyDescent="0.35">
      <c r="A101" s="209" t="s">
        <v>113</v>
      </c>
      <c r="B101" s="209" t="s">
        <v>54</v>
      </c>
      <c r="C101" s="210" t="s">
        <v>71</v>
      </c>
      <c r="D101" s="354" t="s">
        <v>72</v>
      </c>
      <c r="E101" s="434">
        <v>34.829620399999996</v>
      </c>
      <c r="F101" s="431">
        <v>43.537025499999999</v>
      </c>
      <c r="G101" s="431">
        <v>50.707829699999998</v>
      </c>
      <c r="H101" s="211" t="s">
        <v>12</v>
      </c>
      <c r="I101" s="55" t="s">
        <v>12</v>
      </c>
      <c r="J101" s="211" t="s">
        <v>12</v>
      </c>
      <c r="K101" s="211" t="s">
        <v>12</v>
      </c>
      <c r="L101" s="431">
        <v>81.952048000000005</v>
      </c>
      <c r="M101" s="211" t="s">
        <v>12</v>
      </c>
      <c r="N101" s="211">
        <v>96.293656400000003</v>
      </c>
      <c r="O101" s="211">
        <v>106.53766240000002</v>
      </c>
      <c r="P101" s="211">
        <v>113.70846660000001</v>
      </c>
      <c r="Q101" s="211">
        <v>117.80606900000001</v>
      </c>
      <c r="R101" s="213">
        <v>237.14873890000001</v>
      </c>
    </row>
    <row r="102" spans="1:18" ht="43.5" x14ac:dyDescent="0.35">
      <c r="A102" s="209" t="s">
        <v>113</v>
      </c>
      <c r="B102" s="209" t="s">
        <v>54</v>
      </c>
      <c r="C102" s="210" t="s">
        <v>1024</v>
      </c>
      <c r="D102" s="354" t="s">
        <v>778</v>
      </c>
      <c r="E102" s="434">
        <v>34.829620399999996</v>
      </c>
      <c r="F102" s="431">
        <v>43.537025499999999</v>
      </c>
      <c r="G102" s="431">
        <v>50.707829699999998</v>
      </c>
      <c r="H102" s="211" t="s">
        <v>12</v>
      </c>
      <c r="I102" s="355" t="s">
        <v>12</v>
      </c>
      <c r="J102" s="211" t="s">
        <v>12</v>
      </c>
      <c r="K102" s="211" t="s">
        <v>12</v>
      </c>
      <c r="L102" s="211" t="s">
        <v>12</v>
      </c>
      <c r="M102" s="211" t="s">
        <v>12</v>
      </c>
      <c r="N102" s="211">
        <v>96.293656400000003</v>
      </c>
      <c r="O102" s="211">
        <v>106.53766240000002</v>
      </c>
      <c r="P102" s="211">
        <v>113.70846660000001</v>
      </c>
      <c r="Q102" s="211">
        <v>117.80606900000001</v>
      </c>
      <c r="R102" s="213">
        <v>237.14873890000001</v>
      </c>
    </row>
    <row r="103" spans="1:18" ht="58" x14ac:dyDescent="0.35">
      <c r="A103" s="209" t="s">
        <v>113</v>
      </c>
      <c r="B103" s="209" t="s">
        <v>54</v>
      </c>
      <c r="C103" s="210" t="s">
        <v>1025</v>
      </c>
      <c r="D103" s="354" t="s">
        <v>778</v>
      </c>
      <c r="E103" s="434">
        <v>7.7399999999999993</v>
      </c>
      <c r="F103" s="431">
        <v>9.6755555555555546</v>
      </c>
      <c r="G103" s="431">
        <v>11.268888888888888</v>
      </c>
      <c r="H103" s="211" t="s">
        <v>12</v>
      </c>
      <c r="I103" s="55" t="s">
        <v>12</v>
      </c>
      <c r="J103" s="211" t="s">
        <v>12</v>
      </c>
      <c r="K103" s="211" t="s">
        <v>12</v>
      </c>
      <c r="L103" s="211" t="s">
        <v>12</v>
      </c>
      <c r="M103" s="211" t="s">
        <v>12</v>
      </c>
      <c r="N103" s="211">
        <v>21.398590311111111</v>
      </c>
      <c r="O103" s="211">
        <v>23.675036088888888</v>
      </c>
      <c r="P103" s="211">
        <v>25.268548133333333</v>
      </c>
      <c r="Q103" s="211">
        <v>26.179126444444442</v>
      </c>
      <c r="R103" s="213">
        <v>52.699719755555556</v>
      </c>
    </row>
    <row r="104" spans="1:18" ht="43.5" x14ac:dyDescent="0.35">
      <c r="A104" s="209" t="s">
        <v>115</v>
      </c>
      <c r="B104" s="209" t="s">
        <v>749</v>
      </c>
      <c r="C104" s="210" t="s">
        <v>30</v>
      </c>
      <c r="D104" s="354">
        <v>99202</v>
      </c>
      <c r="E104" s="213" t="s">
        <v>12</v>
      </c>
      <c r="F104" s="211" t="s">
        <v>12</v>
      </c>
      <c r="G104" s="211" t="s">
        <v>12</v>
      </c>
      <c r="H104" s="211" t="s">
        <v>12</v>
      </c>
      <c r="I104" s="355" t="s">
        <v>12</v>
      </c>
      <c r="J104" s="211" t="s">
        <v>12</v>
      </c>
      <c r="K104" s="211" t="s">
        <v>12</v>
      </c>
      <c r="L104" s="211" t="s">
        <v>12</v>
      </c>
      <c r="M104" s="211" t="s">
        <v>12</v>
      </c>
      <c r="N104" s="211" t="s">
        <v>12</v>
      </c>
      <c r="O104" s="211">
        <v>106.53766240000002</v>
      </c>
      <c r="P104" s="211" t="s">
        <v>12</v>
      </c>
      <c r="Q104" s="211">
        <v>117.80606900000001</v>
      </c>
      <c r="R104" s="213">
        <v>237.14873890000001</v>
      </c>
    </row>
    <row r="105" spans="1:18" ht="43.5" x14ac:dyDescent="0.35">
      <c r="A105" s="209" t="s">
        <v>115</v>
      </c>
      <c r="B105" s="209" t="s">
        <v>749</v>
      </c>
      <c r="C105" s="210" t="s">
        <v>31</v>
      </c>
      <c r="D105" s="354">
        <v>99203</v>
      </c>
      <c r="E105" s="213" t="s">
        <v>12</v>
      </c>
      <c r="F105" s="211" t="s">
        <v>12</v>
      </c>
      <c r="G105" s="211" t="s">
        <v>12</v>
      </c>
      <c r="H105" s="211" t="s">
        <v>12</v>
      </c>
      <c r="I105" s="55" t="s">
        <v>12</v>
      </c>
      <c r="J105" s="211" t="s">
        <v>12</v>
      </c>
      <c r="K105" s="211" t="s">
        <v>12</v>
      </c>
      <c r="L105" s="211" t="s">
        <v>12</v>
      </c>
      <c r="M105" s="211" t="s">
        <v>12</v>
      </c>
      <c r="N105" s="211" t="s">
        <v>12</v>
      </c>
      <c r="O105" s="211">
        <v>213.08</v>
      </c>
      <c r="P105" s="211" t="s">
        <v>12</v>
      </c>
      <c r="Q105" s="211">
        <v>235.62</v>
      </c>
      <c r="R105" s="213">
        <v>474.3</v>
      </c>
    </row>
    <row r="106" spans="1:18" ht="43.5" x14ac:dyDescent="0.35">
      <c r="A106" s="209" t="s">
        <v>115</v>
      </c>
      <c r="B106" s="209" t="s">
        <v>749</v>
      </c>
      <c r="C106" s="210" t="s">
        <v>32</v>
      </c>
      <c r="D106" s="354">
        <v>99204</v>
      </c>
      <c r="E106" s="213" t="s">
        <v>12</v>
      </c>
      <c r="F106" s="211" t="s">
        <v>12</v>
      </c>
      <c r="G106" s="211" t="s">
        <v>12</v>
      </c>
      <c r="H106" s="211" t="s">
        <v>12</v>
      </c>
      <c r="I106" s="355" t="s">
        <v>12</v>
      </c>
      <c r="J106" s="211" t="s">
        <v>12</v>
      </c>
      <c r="K106" s="211" t="s">
        <v>12</v>
      </c>
      <c r="L106" s="211" t="s">
        <v>12</v>
      </c>
      <c r="M106" s="211" t="s">
        <v>12</v>
      </c>
      <c r="N106" s="211" t="s">
        <v>12</v>
      </c>
      <c r="O106" s="211">
        <v>319.61298720000002</v>
      </c>
      <c r="P106" s="211" t="s">
        <v>12</v>
      </c>
      <c r="Q106" s="211">
        <v>353.418207</v>
      </c>
      <c r="R106" s="213">
        <v>711.44621670000004</v>
      </c>
    </row>
    <row r="107" spans="1:18" ht="43.5" x14ac:dyDescent="0.35">
      <c r="A107" s="209" t="s">
        <v>115</v>
      </c>
      <c r="B107" s="209" t="s">
        <v>749</v>
      </c>
      <c r="C107" s="210" t="s">
        <v>33</v>
      </c>
      <c r="D107" s="354">
        <v>99205</v>
      </c>
      <c r="E107" s="213" t="s">
        <v>12</v>
      </c>
      <c r="F107" s="211" t="s">
        <v>12</v>
      </c>
      <c r="G107" s="211" t="s">
        <v>12</v>
      </c>
      <c r="H107" s="211" t="s">
        <v>12</v>
      </c>
      <c r="I107" s="55" t="s">
        <v>12</v>
      </c>
      <c r="J107" s="211" t="s">
        <v>12</v>
      </c>
      <c r="K107" s="211" t="s">
        <v>12</v>
      </c>
      <c r="L107" s="211" t="s">
        <v>12</v>
      </c>
      <c r="M107" s="211" t="s">
        <v>12</v>
      </c>
      <c r="N107" s="211" t="s">
        <v>12</v>
      </c>
      <c r="O107" s="211">
        <v>426.15064960000001</v>
      </c>
      <c r="P107" s="211" t="s">
        <v>12</v>
      </c>
      <c r="Q107" s="211">
        <v>471.22427599999997</v>
      </c>
      <c r="R107" s="213">
        <v>948.59495560000005</v>
      </c>
    </row>
    <row r="108" spans="1:18" ht="43.5" x14ac:dyDescent="0.35">
      <c r="A108" s="209" t="s">
        <v>115</v>
      </c>
      <c r="B108" s="209" t="s">
        <v>749</v>
      </c>
      <c r="C108" s="210" t="s">
        <v>34</v>
      </c>
      <c r="D108" s="354">
        <v>99212</v>
      </c>
      <c r="E108" s="213" t="s">
        <v>12</v>
      </c>
      <c r="F108" s="211" t="s">
        <v>12</v>
      </c>
      <c r="G108" s="211" t="s">
        <v>12</v>
      </c>
      <c r="H108" s="211" t="s">
        <v>12</v>
      </c>
      <c r="I108" s="355" t="s">
        <v>12</v>
      </c>
      <c r="J108" s="211" t="s">
        <v>12</v>
      </c>
      <c r="K108" s="211" t="s">
        <v>12</v>
      </c>
      <c r="L108" s="211" t="s">
        <v>12</v>
      </c>
      <c r="M108" s="211" t="s">
        <v>12</v>
      </c>
      <c r="N108" s="211" t="s">
        <v>12</v>
      </c>
      <c r="O108" s="211">
        <v>106.53766240000002</v>
      </c>
      <c r="P108" s="211" t="s">
        <v>12</v>
      </c>
      <c r="Q108" s="211">
        <v>117.80606900000001</v>
      </c>
      <c r="R108" s="213">
        <v>237.14873890000001</v>
      </c>
    </row>
    <row r="109" spans="1:18" ht="43.5" x14ac:dyDescent="0.35">
      <c r="A109" s="209" t="s">
        <v>115</v>
      </c>
      <c r="B109" s="209" t="s">
        <v>749</v>
      </c>
      <c r="C109" s="210" t="s">
        <v>35</v>
      </c>
      <c r="D109" s="354">
        <v>99213</v>
      </c>
      <c r="E109" s="213" t="s">
        <v>12</v>
      </c>
      <c r="F109" s="211" t="s">
        <v>12</v>
      </c>
      <c r="G109" s="211" t="s">
        <v>12</v>
      </c>
      <c r="H109" s="211" t="s">
        <v>12</v>
      </c>
      <c r="I109" s="55" t="s">
        <v>12</v>
      </c>
      <c r="J109" s="211" t="s">
        <v>12</v>
      </c>
      <c r="K109" s="211" t="s">
        <v>12</v>
      </c>
      <c r="L109" s="211" t="s">
        <v>12</v>
      </c>
      <c r="M109" s="211" t="s">
        <v>12</v>
      </c>
      <c r="N109" s="211" t="s">
        <v>12</v>
      </c>
      <c r="O109" s="211">
        <v>170.46400000000003</v>
      </c>
      <c r="P109" s="211" t="s">
        <v>12</v>
      </c>
      <c r="Q109" s="211">
        <v>188.49600000000001</v>
      </c>
      <c r="R109" s="213">
        <v>379.44000000000005</v>
      </c>
    </row>
    <row r="110" spans="1:18" ht="43.5" x14ac:dyDescent="0.35">
      <c r="A110" s="209" t="s">
        <v>115</v>
      </c>
      <c r="B110" s="209" t="s">
        <v>749</v>
      </c>
      <c r="C110" s="210" t="s">
        <v>36</v>
      </c>
      <c r="D110" s="354">
        <v>99214</v>
      </c>
      <c r="E110" s="213" t="s">
        <v>12</v>
      </c>
      <c r="F110" s="211" t="s">
        <v>12</v>
      </c>
      <c r="G110" s="211" t="s">
        <v>12</v>
      </c>
      <c r="H110" s="211" t="s">
        <v>12</v>
      </c>
      <c r="I110" s="355" t="s">
        <v>12</v>
      </c>
      <c r="J110" s="211" t="s">
        <v>12</v>
      </c>
      <c r="K110" s="211" t="s">
        <v>12</v>
      </c>
      <c r="L110" s="211" t="s">
        <v>12</v>
      </c>
      <c r="M110" s="211" t="s">
        <v>12</v>
      </c>
      <c r="N110" s="211" t="s">
        <v>12</v>
      </c>
      <c r="O110" s="211">
        <v>213.08</v>
      </c>
      <c r="P110" s="211" t="s">
        <v>12</v>
      </c>
      <c r="Q110" s="211">
        <v>235.62</v>
      </c>
      <c r="R110" s="213">
        <v>474.3</v>
      </c>
    </row>
    <row r="111" spans="1:18" ht="43.5" x14ac:dyDescent="0.35">
      <c r="A111" s="209" t="s">
        <v>115</v>
      </c>
      <c r="B111" s="209" t="s">
        <v>749</v>
      </c>
      <c r="C111" s="210" t="s">
        <v>37</v>
      </c>
      <c r="D111" s="354">
        <v>99215</v>
      </c>
      <c r="E111" s="213" t="s">
        <v>12</v>
      </c>
      <c r="F111" s="211" t="s">
        <v>12</v>
      </c>
      <c r="G111" s="211" t="s">
        <v>12</v>
      </c>
      <c r="H111" s="211" t="s">
        <v>12</v>
      </c>
      <c r="I111" s="55" t="s">
        <v>12</v>
      </c>
      <c r="J111" s="211" t="s">
        <v>12</v>
      </c>
      <c r="K111" s="211" t="s">
        <v>12</v>
      </c>
      <c r="L111" s="211" t="s">
        <v>12</v>
      </c>
      <c r="M111" s="211" t="s">
        <v>12</v>
      </c>
      <c r="N111" s="211" t="s">
        <v>12</v>
      </c>
      <c r="O111" s="211">
        <v>319.61298720000002</v>
      </c>
      <c r="P111" s="211" t="s">
        <v>12</v>
      </c>
      <c r="Q111" s="211">
        <v>353.418207</v>
      </c>
      <c r="R111" s="213">
        <v>711.44621670000004</v>
      </c>
    </row>
    <row r="112" spans="1:18" ht="101.5" x14ac:dyDescent="0.35">
      <c r="A112" s="209" t="s">
        <v>115</v>
      </c>
      <c r="B112" s="209" t="s">
        <v>749</v>
      </c>
      <c r="C112" s="210" t="s">
        <v>967</v>
      </c>
      <c r="D112" s="354" t="s">
        <v>56</v>
      </c>
      <c r="E112" s="434">
        <v>7.7399999999999993</v>
      </c>
      <c r="F112" s="431">
        <v>9.6755555555555546</v>
      </c>
      <c r="G112" s="211" t="s">
        <v>12</v>
      </c>
      <c r="H112" s="211" t="s">
        <v>12</v>
      </c>
      <c r="I112" s="355">
        <v>11.382222222222222</v>
      </c>
      <c r="J112" s="211">
        <v>11.951111111111111</v>
      </c>
      <c r="K112" s="211">
        <v>13.772496955555555</v>
      </c>
      <c r="L112" s="431">
        <v>18.211111111111112</v>
      </c>
      <c r="M112" s="211">
        <v>21.171111111111109</v>
      </c>
      <c r="N112" s="211">
        <v>21.39777777777778</v>
      </c>
      <c r="O112" s="211">
        <v>23.675036088888888</v>
      </c>
      <c r="P112" s="211">
        <v>25.268888888888888</v>
      </c>
      <c r="Q112" s="211">
        <v>26.179126444444442</v>
      </c>
      <c r="R112" s="213">
        <v>52.699719755555556</v>
      </c>
    </row>
    <row r="113" spans="1:18" ht="72.5" x14ac:dyDescent="0.35">
      <c r="A113" s="209" t="s">
        <v>115</v>
      </c>
      <c r="B113" s="209" t="s">
        <v>749</v>
      </c>
      <c r="C113" s="210" t="s">
        <v>55</v>
      </c>
      <c r="D113" s="354" t="s">
        <v>56</v>
      </c>
      <c r="E113" s="434">
        <v>34.829620399999996</v>
      </c>
      <c r="F113" s="431">
        <v>43.537025499999999</v>
      </c>
      <c r="G113" s="211" t="s">
        <v>12</v>
      </c>
      <c r="H113" s="211" t="s">
        <v>12</v>
      </c>
      <c r="I113" s="55">
        <v>51.22</v>
      </c>
      <c r="J113" s="211">
        <v>53.78</v>
      </c>
      <c r="K113" s="211">
        <v>61.976236300000004</v>
      </c>
      <c r="L113" s="431">
        <v>81.952048000000005</v>
      </c>
      <c r="M113" s="211">
        <v>95.27</v>
      </c>
      <c r="N113" s="211">
        <v>96.29</v>
      </c>
      <c r="O113" s="211">
        <v>106.53766240000002</v>
      </c>
      <c r="P113" s="211">
        <v>113.71</v>
      </c>
      <c r="Q113" s="211">
        <v>117.80606900000001</v>
      </c>
      <c r="R113" s="213">
        <v>237.14873890000001</v>
      </c>
    </row>
    <row r="114" spans="1:18" ht="43.5" x14ac:dyDescent="0.35">
      <c r="A114" s="209" t="s">
        <v>115</v>
      </c>
      <c r="B114" s="209" t="s">
        <v>54</v>
      </c>
      <c r="C114" s="210" t="s">
        <v>71</v>
      </c>
      <c r="D114" s="354" t="s">
        <v>72</v>
      </c>
      <c r="E114" s="434">
        <v>34.829620399999996</v>
      </c>
      <c r="F114" s="431">
        <v>43.537025499999999</v>
      </c>
      <c r="G114" s="431">
        <v>50.707829699999998</v>
      </c>
      <c r="H114" s="211" t="s">
        <v>12</v>
      </c>
      <c r="I114" s="55" t="s">
        <v>12</v>
      </c>
      <c r="J114" s="211" t="s">
        <v>12</v>
      </c>
      <c r="K114" s="211" t="s">
        <v>12</v>
      </c>
      <c r="L114" s="431">
        <v>81.952048000000005</v>
      </c>
      <c r="M114" s="211" t="s">
        <v>12</v>
      </c>
      <c r="N114" s="211">
        <v>96.293656400000003</v>
      </c>
      <c r="O114" s="211">
        <v>106.53766240000002</v>
      </c>
      <c r="P114" s="211">
        <v>113.70846660000001</v>
      </c>
      <c r="Q114" s="211">
        <v>117.80606900000001</v>
      </c>
      <c r="R114" s="213">
        <v>237.14873890000001</v>
      </c>
    </row>
    <row r="115" spans="1:18" ht="43.5" x14ac:dyDescent="0.35">
      <c r="A115" s="209" t="s">
        <v>115</v>
      </c>
      <c r="B115" s="209" t="s">
        <v>54</v>
      </c>
      <c r="C115" s="210" t="s">
        <v>1024</v>
      </c>
      <c r="D115" s="354" t="s">
        <v>778</v>
      </c>
      <c r="E115" s="434">
        <v>34.829620399999996</v>
      </c>
      <c r="F115" s="431">
        <v>43.537025499999999</v>
      </c>
      <c r="G115" s="431">
        <v>50.707829699999998</v>
      </c>
      <c r="H115" s="211" t="s">
        <v>12</v>
      </c>
      <c r="I115" s="355" t="s">
        <v>12</v>
      </c>
      <c r="J115" s="211" t="s">
        <v>12</v>
      </c>
      <c r="K115" s="211" t="s">
        <v>12</v>
      </c>
      <c r="L115" s="211" t="s">
        <v>12</v>
      </c>
      <c r="M115" s="211" t="s">
        <v>12</v>
      </c>
      <c r="N115" s="211">
        <v>96.293656400000003</v>
      </c>
      <c r="O115" s="211">
        <v>106.53766240000002</v>
      </c>
      <c r="P115" s="211">
        <v>113.70846660000001</v>
      </c>
      <c r="Q115" s="211">
        <v>117.80606900000001</v>
      </c>
      <c r="R115" s="213">
        <v>237.14873890000001</v>
      </c>
    </row>
    <row r="116" spans="1:18" ht="58" x14ac:dyDescent="0.35">
      <c r="A116" s="209" t="s">
        <v>115</v>
      </c>
      <c r="B116" s="209" t="s">
        <v>54</v>
      </c>
      <c r="C116" s="210" t="s">
        <v>1025</v>
      </c>
      <c r="D116" s="354" t="s">
        <v>778</v>
      </c>
      <c r="E116" s="434">
        <v>7.7399999999999993</v>
      </c>
      <c r="F116" s="431">
        <v>9.6755555555555546</v>
      </c>
      <c r="G116" s="431">
        <v>11.268888888888888</v>
      </c>
      <c r="H116" s="211" t="s">
        <v>12</v>
      </c>
      <c r="I116" s="55" t="s">
        <v>12</v>
      </c>
      <c r="J116" s="211" t="s">
        <v>12</v>
      </c>
      <c r="K116" s="211" t="s">
        <v>12</v>
      </c>
      <c r="L116" s="211" t="s">
        <v>12</v>
      </c>
      <c r="M116" s="211" t="s">
        <v>12</v>
      </c>
      <c r="N116" s="211">
        <v>21.398590311111111</v>
      </c>
      <c r="O116" s="211">
        <v>23.675036088888888</v>
      </c>
      <c r="P116" s="211">
        <v>25.268548133333333</v>
      </c>
      <c r="Q116" s="211">
        <v>26.179126444444442</v>
      </c>
      <c r="R116" s="213">
        <v>52.699719755555556</v>
      </c>
    </row>
    <row r="117" spans="1:18" ht="101.5" x14ac:dyDescent="0.35">
      <c r="A117" s="209" t="s">
        <v>109</v>
      </c>
      <c r="B117" s="209" t="s">
        <v>20</v>
      </c>
      <c r="C117" s="210" t="s">
        <v>47</v>
      </c>
      <c r="D117" s="209">
        <v>99368</v>
      </c>
      <c r="E117" s="412">
        <v>69.66</v>
      </c>
      <c r="F117" s="55" t="s">
        <v>12</v>
      </c>
      <c r="G117" s="55" t="s">
        <v>12</v>
      </c>
      <c r="H117" s="61" t="s">
        <v>12</v>
      </c>
      <c r="I117" s="61" t="s">
        <v>12</v>
      </c>
      <c r="J117" s="61" t="s">
        <v>12</v>
      </c>
      <c r="K117" s="55">
        <v>123.95247259999999</v>
      </c>
      <c r="L117" s="61" t="s">
        <v>12</v>
      </c>
      <c r="M117" s="55">
        <v>190.53851159999999</v>
      </c>
      <c r="N117" s="55">
        <v>192.58731280000001</v>
      </c>
      <c r="O117" s="55">
        <v>213.0753248</v>
      </c>
      <c r="P117" s="55">
        <v>227.41693319999999</v>
      </c>
      <c r="Q117" s="55">
        <v>235.62</v>
      </c>
      <c r="R117" s="62" t="s">
        <v>12</v>
      </c>
    </row>
    <row r="118" spans="1:18" ht="101.5" x14ac:dyDescent="0.35">
      <c r="A118" s="209" t="s">
        <v>113</v>
      </c>
      <c r="B118" s="209" t="s">
        <v>20</v>
      </c>
      <c r="C118" s="210" t="s">
        <v>47</v>
      </c>
      <c r="D118" s="209">
        <v>99368</v>
      </c>
      <c r="E118" s="412">
        <v>69.66</v>
      </c>
      <c r="F118" s="55" t="s">
        <v>12</v>
      </c>
      <c r="G118" s="55" t="s">
        <v>12</v>
      </c>
      <c r="H118" s="55" t="s">
        <v>12</v>
      </c>
      <c r="I118" s="55" t="s">
        <v>12</v>
      </c>
      <c r="J118" s="55" t="s">
        <v>12</v>
      </c>
      <c r="K118" s="55">
        <v>123.95247259999999</v>
      </c>
      <c r="L118" s="55" t="s">
        <v>12</v>
      </c>
      <c r="M118" s="55">
        <v>190.53851159999999</v>
      </c>
      <c r="N118" s="55">
        <v>192.58731280000001</v>
      </c>
      <c r="O118" s="55">
        <v>213.0753248</v>
      </c>
      <c r="P118" s="55">
        <v>227.41693319999999</v>
      </c>
      <c r="Q118" s="55">
        <v>235.62</v>
      </c>
      <c r="R118" s="62" t="s">
        <v>12</v>
      </c>
    </row>
    <row r="119" spans="1:18" ht="101.5" x14ac:dyDescent="0.35">
      <c r="A119" s="209" t="s">
        <v>115</v>
      </c>
      <c r="B119" s="209" t="s">
        <v>20</v>
      </c>
      <c r="C119" s="210" t="s">
        <v>47</v>
      </c>
      <c r="D119" s="209">
        <v>99368</v>
      </c>
      <c r="E119" s="412">
        <v>69.66</v>
      </c>
      <c r="F119" s="55" t="s">
        <v>12</v>
      </c>
      <c r="G119" s="55" t="s">
        <v>12</v>
      </c>
      <c r="H119" s="55" t="s">
        <v>12</v>
      </c>
      <c r="I119" s="55" t="s">
        <v>12</v>
      </c>
      <c r="J119" s="55" t="s">
        <v>12</v>
      </c>
      <c r="K119" s="55">
        <v>123.95247259999999</v>
      </c>
      <c r="L119" s="55" t="s">
        <v>12</v>
      </c>
      <c r="M119" s="55">
        <v>190.53851159999999</v>
      </c>
      <c r="N119" s="55">
        <v>192.58731280000001</v>
      </c>
      <c r="O119" s="55">
        <v>213.0753248</v>
      </c>
      <c r="P119" s="55">
        <v>227.41693319999999</v>
      </c>
      <c r="Q119" s="55">
        <v>235.62</v>
      </c>
      <c r="R119" s="62" t="s">
        <v>12</v>
      </c>
    </row>
    <row r="120" spans="1:18" ht="43.5" x14ac:dyDescent="0.35">
      <c r="A120" s="209" t="s">
        <v>117</v>
      </c>
      <c r="B120" s="209" t="s">
        <v>98</v>
      </c>
      <c r="C120" s="210" t="s">
        <v>99</v>
      </c>
      <c r="D120" s="209" t="s">
        <v>100</v>
      </c>
      <c r="E120" s="76" t="s">
        <v>12</v>
      </c>
      <c r="F120" s="414">
        <v>43.537025499999999</v>
      </c>
      <c r="G120" s="414">
        <v>50.707829699999998</v>
      </c>
      <c r="H120" s="61" t="s">
        <v>12</v>
      </c>
      <c r="I120" s="55">
        <v>51.220030000000001</v>
      </c>
      <c r="J120" s="55">
        <v>53.781031500000005</v>
      </c>
      <c r="K120" s="55">
        <v>61.976236300000004</v>
      </c>
      <c r="L120" s="414">
        <v>81.952048000000005</v>
      </c>
      <c r="M120" s="55">
        <v>95.269255799999996</v>
      </c>
      <c r="N120" s="55">
        <v>96.293656400000003</v>
      </c>
      <c r="O120" s="55">
        <v>106.53766240000002</v>
      </c>
      <c r="P120" s="55" t="s">
        <v>12</v>
      </c>
      <c r="Q120" s="55">
        <v>117.80606900000001</v>
      </c>
      <c r="R120" s="62">
        <v>237.14873890000001</v>
      </c>
    </row>
    <row r="121" spans="1:18" ht="29" x14ac:dyDescent="0.35">
      <c r="A121" s="209" t="s">
        <v>117</v>
      </c>
      <c r="B121" s="209" t="s">
        <v>98</v>
      </c>
      <c r="C121" s="210" t="s">
        <v>843</v>
      </c>
      <c r="D121" s="209" t="s">
        <v>1053</v>
      </c>
      <c r="E121" s="412">
        <v>34.829620399999996</v>
      </c>
      <c r="F121" s="414">
        <v>43.537025499999999</v>
      </c>
      <c r="G121" s="414">
        <v>50.707829699999998</v>
      </c>
      <c r="H121" s="61" t="s">
        <v>12</v>
      </c>
      <c r="I121" s="55">
        <v>51.220030000000001</v>
      </c>
      <c r="J121" s="55">
        <v>53.781031500000005</v>
      </c>
      <c r="K121" s="55">
        <v>61.976236300000004</v>
      </c>
      <c r="L121" s="414">
        <v>81.952048000000005</v>
      </c>
      <c r="M121" s="55">
        <v>95.269255799999996</v>
      </c>
      <c r="N121" s="55">
        <v>96.293656400000003</v>
      </c>
      <c r="O121" s="55">
        <v>106.53766240000002</v>
      </c>
      <c r="P121" s="55">
        <v>113.70846660000001</v>
      </c>
      <c r="Q121" s="55">
        <v>117.80606900000001</v>
      </c>
      <c r="R121" s="62">
        <v>237.14873890000001</v>
      </c>
    </row>
    <row r="122" spans="1:18" ht="58" x14ac:dyDescent="0.35">
      <c r="A122" s="209" t="s">
        <v>117</v>
      </c>
      <c r="B122" s="209" t="s">
        <v>98</v>
      </c>
      <c r="C122" s="210" t="s">
        <v>844</v>
      </c>
      <c r="D122" s="209" t="s">
        <v>1053</v>
      </c>
      <c r="E122" s="412">
        <v>7.7399999999999993</v>
      </c>
      <c r="F122" s="414">
        <v>9.6755555555555546</v>
      </c>
      <c r="G122" s="414">
        <v>11.268888888888888</v>
      </c>
      <c r="H122" s="61" t="s">
        <v>12</v>
      </c>
      <c r="I122" s="55">
        <v>11.382228888888889</v>
      </c>
      <c r="J122" s="55">
        <v>11.951340333333333</v>
      </c>
      <c r="K122" s="55">
        <v>13.772496955555555</v>
      </c>
      <c r="L122" s="414">
        <v>18.211111111111112</v>
      </c>
      <c r="M122" s="55">
        <v>21.170945733333333</v>
      </c>
      <c r="N122" s="55">
        <v>21.398590311111111</v>
      </c>
      <c r="O122" s="55">
        <v>23.675036088888888</v>
      </c>
      <c r="P122" s="55">
        <v>25.268548133333333</v>
      </c>
      <c r="Q122" s="55">
        <v>26.179126444444442</v>
      </c>
      <c r="R122" s="62">
        <v>52.699719755555556</v>
      </c>
    </row>
    <row r="123" spans="1:18" ht="43.5" x14ac:dyDescent="0.35">
      <c r="A123" s="209" t="s">
        <v>118</v>
      </c>
      <c r="B123" s="209" t="s">
        <v>98</v>
      </c>
      <c r="C123" s="210" t="s">
        <v>99</v>
      </c>
      <c r="D123" s="209" t="s">
        <v>100</v>
      </c>
      <c r="E123" s="76" t="s">
        <v>12</v>
      </c>
      <c r="F123" s="414">
        <v>43.537025499999999</v>
      </c>
      <c r="G123" s="414">
        <v>50.707829699999998</v>
      </c>
      <c r="H123" s="55" t="s">
        <v>12</v>
      </c>
      <c r="I123" s="55">
        <v>51.220030000000001</v>
      </c>
      <c r="J123" s="55">
        <v>53.781031500000005</v>
      </c>
      <c r="K123" s="55">
        <v>61.976236300000004</v>
      </c>
      <c r="L123" s="414">
        <v>81.952048000000005</v>
      </c>
      <c r="M123" s="55">
        <v>95.269255799999996</v>
      </c>
      <c r="N123" s="55">
        <v>96.293656400000003</v>
      </c>
      <c r="O123" s="55">
        <v>106.53766240000002</v>
      </c>
      <c r="P123" s="55" t="s">
        <v>12</v>
      </c>
      <c r="Q123" s="55">
        <v>117.80606900000001</v>
      </c>
      <c r="R123" s="62">
        <v>237.14873890000001</v>
      </c>
    </row>
    <row r="124" spans="1:18" ht="29" x14ac:dyDescent="0.35">
      <c r="A124" s="209" t="s">
        <v>118</v>
      </c>
      <c r="B124" s="209" t="s">
        <v>98</v>
      </c>
      <c r="C124" s="210" t="s">
        <v>843</v>
      </c>
      <c r="D124" s="209" t="s">
        <v>1053</v>
      </c>
      <c r="E124" s="412">
        <v>34.829620399999996</v>
      </c>
      <c r="F124" s="414">
        <v>43.537025499999999</v>
      </c>
      <c r="G124" s="414">
        <v>50.707829699999998</v>
      </c>
      <c r="H124" s="55" t="s">
        <v>12</v>
      </c>
      <c r="I124" s="55">
        <v>51.220030000000001</v>
      </c>
      <c r="J124" s="55">
        <v>53.781031500000005</v>
      </c>
      <c r="K124" s="55">
        <v>61.976236300000004</v>
      </c>
      <c r="L124" s="414">
        <v>81.952048000000005</v>
      </c>
      <c r="M124" s="55">
        <v>95.269255799999996</v>
      </c>
      <c r="N124" s="55">
        <v>96.293656400000003</v>
      </c>
      <c r="O124" s="55">
        <v>106.53766240000002</v>
      </c>
      <c r="P124" s="55">
        <v>113.70846660000001</v>
      </c>
      <c r="Q124" s="55">
        <v>117.80606900000001</v>
      </c>
      <c r="R124" s="62">
        <v>237.14873890000001</v>
      </c>
    </row>
    <row r="125" spans="1:18" ht="58" x14ac:dyDescent="0.35">
      <c r="A125" s="209" t="s">
        <v>118</v>
      </c>
      <c r="B125" s="209" t="s">
        <v>98</v>
      </c>
      <c r="C125" s="210" t="s">
        <v>844</v>
      </c>
      <c r="D125" s="209" t="s">
        <v>1053</v>
      </c>
      <c r="E125" s="412">
        <v>7.7399999999999993</v>
      </c>
      <c r="F125" s="414">
        <v>9.6755555555555546</v>
      </c>
      <c r="G125" s="414">
        <v>11.268888888888888</v>
      </c>
      <c r="H125" s="55" t="s">
        <v>12</v>
      </c>
      <c r="I125" s="55">
        <v>11.382228888888889</v>
      </c>
      <c r="J125" s="55">
        <v>11.951340333333333</v>
      </c>
      <c r="K125" s="55">
        <v>13.772496955555555</v>
      </c>
      <c r="L125" s="414">
        <v>18.211111111111112</v>
      </c>
      <c r="M125" s="55">
        <v>21.170945733333333</v>
      </c>
      <c r="N125" s="55">
        <v>21.398590311111111</v>
      </c>
      <c r="O125" s="55">
        <v>23.675036088888888</v>
      </c>
      <c r="P125" s="55">
        <v>25.268548133333333</v>
      </c>
      <c r="Q125" s="55">
        <v>26.179126444444442</v>
      </c>
      <c r="R125" s="62">
        <v>52.699719755555556</v>
      </c>
    </row>
    <row r="126" spans="1:18" ht="43.5" x14ac:dyDescent="0.35">
      <c r="A126" s="209" t="s">
        <v>119</v>
      </c>
      <c r="B126" s="209" t="s">
        <v>98</v>
      </c>
      <c r="C126" s="210" t="s">
        <v>99</v>
      </c>
      <c r="D126" s="209" t="s">
        <v>100</v>
      </c>
      <c r="E126" s="76" t="s">
        <v>12</v>
      </c>
      <c r="F126" s="414">
        <v>43.537025499999999</v>
      </c>
      <c r="G126" s="414">
        <v>50.707829699999998</v>
      </c>
      <c r="H126" s="55" t="s">
        <v>12</v>
      </c>
      <c r="I126" s="55">
        <v>51.220030000000001</v>
      </c>
      <c r="J126" s="55">
        <v>53.781031500000005</v>
      </c>
      <c r="K126" s="55">
        <v>61.976236300000004</v>
      </c>
      <c r="L126" s="414">
        <v>81.952048000000005</v>
      </c>
      <c r="M126" s="55">
        <v>95.269255799999996</v>
      </c>
      <c r="N126" s="55">
        <v>96.293656400000003</v>
      </c>
      <c r="O126" s="55">
        <v>106.53766240000002</v>
      </c>
      <c r="P126" s="55" t="s">
        <v>12</v>
      </c>
      <c r="Q126" s="55">
        <v>117.80606900000001</v>
      </c>
      <c r="R126" s="62">
        <v>237.14873890000001</v>
      </c>
    </row>
    <row r="127" spans="1:18" ht="29" x14ac:dyDescent="0.35">
      <c r="A127" s="209" t="s">
        <v>119</v>
      </c>
      <c r="B127" s="209" t="s">
        <v>98</v>
      </c>
      <c r="C127" s="210" t="s">
        <v>843</v>
      </c>
      <c r="D127" s="209" t="s">
        <v>1053</v>
      </c>
      <c r="E127" s="412">
        <v>34.829620399999996</v>
      </c>
      <c r="F127" s="414">
        <v>43.537025499999999</v>
      </c>
      <c r="G127" s="414">
        <v>50.707829699999998</v>
      </c>
      <c r="H127" s="55" t="s">
        <v>12</v>
      </c>
      <c r="I127" s="55">
        <v>51.220030000000001</v>
      </c>
      <c r="J127" s="55">
        <v>53.781031500000005</v>
      </c>
      <c r="K127" s="55">
        <v>61.976236300000004</v>
      </c>
      <c r="L127" s="414">
        <v>81.952048000000005</v>
      </c>
      <c r="M127" s="55">
        <v>95.269255799999996</v>
      </c>
      <c r="N127" s="55">
        <v>96.293656400000003</v>
      </c>
      <c r="O127" s="55">
        <v>106.53766240000002</v>
      </c>
      <c r="P127" s="55">
        <v>113.70846660000001</v>
      </c>
      <c r="Q127" s="55">
        <v>117.80606900000001</v>
      </c>
      <c r="R127" s="62">
        <v>237.14873890000001</v>
      </c>
    </row>
    <row r="128" spans="1:18" ht="58" x14ac:dyDescent="0.35">
      <c r="A128" s="209" t="s">
        <v>119</v>
      </c>
      <c r="B128" s="209" t="s">
        <v>98</v>
      </c>
      <c r="C128" s="210" t="s">
        <v>844</v>
      </c>
      <c r="D128" s="209" t="s">
        <v>1053</v>
      </c>
      <c r="E128" s="412">
        <v>7.7399999999999993</v>
      </c>
      <c r="F128" s="414">
        <v>9.6755555555555546</v>
      </c>
      <c r="G128" s="414">
        <v>11.268888888888888</v>
      </c>
      <c r="H128" s="55" t="s">
        <v>12</v>
      </c>
      <c r="I128" s="55">
        <v>11.382228888888889</v>
      </c>
      <c r="J128" s="55">
        <v>11.951340333333333</v>
      </c>
      <c r="K128" s="55">
        <v>13.772496955555555</v>
      </c>
      <c r="L128" s="414">
        <v>18.211111111111112</v>
      </c>
      <c r="M128" s="55">
        <v>21.170945733333333</v>
      </c>
      <c r="N128" s="55">
        <v>21.398590311111111</v>
      </c>
      <c r="O128" s="55">
        <v>23.675036088888888</v>
      </c>
      <c r="P128" s="55">
        <v>25.268548133333333</v>
      </c>
      <c r="Q128" s="55">
        <v>26.179126444444442</v>
      </c>
      <c r="R128" s="62">
        <v>52.699719755555556</v>
      </c>
    </row>
    <row r="129" spans="1:18" ht="43.5" x14ac:dyDescent="0.35">
      <c r="A129" s="54" t="s">
        <v>109</v>
      </c>
      <c r="B129" s="54" t="s">
        <v>16</v>
      </c>
      <c r="C129" s="104" t="s">
        <v>999</v>
      </c>
      <c r="D129" s="54">
        <v>90846</v>
      </c>
      <c r="E129" s="62" t="s">
        <v>12</v>
      </c>
      <c r="F129" s="61" t="s">
        <v>12</v>
      </c>
      <c r="G129" s="61" t="s">
        <v>12</v>
      </c>
      <c r="H129" s="61" t="s">
        <v>12</v>
      </c>
      <c r="I129" s="61" t="s">
        <v>12</v>
      </c>
      <c r="J129" s="61" t="s">
        <v>12</v>
      </c>
      <c r="K129" s="61">
        <v>0</v>
      </c>
      <c r="L129" s="61" t="s">
        <v>12</v>
      </c>
      <c r="M129" s="61">
        <v>0</v>
      </c>
      <c r="N129" s="61" t="s">
        <v>12</v>
      </c>
      <c r="O129" s="61">
        <v>0</v>
      </c>
      <c r="P129" s="61" t="s">
        <v>12</v>
      </c>
      <c r="Q129" s="61">
        <v>0</v>
      </c>
      <c r="R129" s="62">
        <v>0</v>
      </c>
    </row>
    <row r="130" spans="1:18" ht="58" x14ac:dyDescent="0.35">
      <c r="A130" s="54" t="s">
        <v>109</v>
      </c>
      <c r="B130" s="54" t="s">
        <v>16</v>
      </c>
      <c r="C130" s="104" t="s">
        <v>1001</v>
      </c>
      <c r="D130" s="54">
        <v>90847</v>
      </c>
      <c r="E130" s="62" t="s">
        <v>12</v>
      </c>
      <c r="F130" s="61" t="s">
        <v>12</v>
      </c>
      <c r="G130" s="61" t="s">
        <v>12</v>
      </c>
      <c r="H130" s="61" t="s">
        <v>12</v>
      </c>
      <c r="I130" s="61" t="s">
        <v>12</v>
      </c>
      <c r="J130" s="61" t="s">
        <v>12</v>
      </c>
      <c r="K130" s="61">
        <v>0</v>
      </c>
      <c r="L130" s="61" t="s">
        <v>12</v>
      </c>
      <c r="M130" s="61">
        <v>0</v>
      </c>
      <c r="N130" s="61" t="s">
        <v>12</v>
      </c>
      <c r="O130" s="61">
        <v>0</v>
      </c>
      <c r="P130" s="61" t="s">
        <v>12</v>
      </c>
      <c r="Q130" s="61">
        <v>0</v>
      </c>
      <c r="R130" s="62">
        <v>0</v>
      </c>
    </row>
    <row r="131" spans="1:18" ht="29" x14ac:dyDescent="0.35">
      <c r="A131" s="54" t="s">
        <v>109</v>
      </c>
      <c r="B131" s="54" t="s">
        <v>16</v>
      </c>
      <c r="C131" s="104" t="s">
        <v>17</v>
      </c>
      <c r="D131" s="54">
        <v>90849</v>
      </c>
      <c r="E131" s="62" t="s">
        <v>12</v>
      </c>
      <c r="F131" s="61" t="s">
        <v>12</v>
      </c>
      <c r="G131" s="61" t="s">
        <v>12</v>
      </c>
      <c r="H131" s="61" t="s">
        <v>12</v>
      </c>
      <c r="I131" s="61" t="s">
        <v>12</v>
      </c>
      <c r="J131" s="61" t="s">
        <v>12</v>
      </c>
      <c r="K131" s="61">
        <v>0</v>
      </c>
      <c r="L131" s="61" t="s">
        <v>12</v>
      </c>
      <c r="M131" s="61">
        <v>0</v>
      </c>
      <c r="N131" s="61" t="s">
        <v>12</v>
      </c>
      <c r="O131" s="61">
        <v>0</v>
      </c>
      <c r="P131" s="61" t="s">
        <v>12</v>
      </c>
      <c r="Q131" s="61">
        <v>0</v>
      </c>
      <c r="R131" s="62">
        <v>0</v>
      </c>
    </row>
    <row r="132" spans="1:18" ht="43.5" x14ac:dyDescent="0.35">
      <c r="A132" s="54" t="s">
        <v>113</v>
      </c>
      <c r="B132" s="54" t="s">
        <v>16</v>
      </c>
      <c r="C132" s="104" t="s">
        <v>999</v>
      </c>
      <c r="D132" s="72">
        <v>90846</v>
      </c>
      <c r="E132" s="76" t="s">
        <v>12</v>
      </c>
      <c r="F132" s="55" t="s">
        <v>12</v>
      </c>
      <c r="G132" s="55" t="s">
        <v>12</v>
      </c>
      <c r="H132" s="55" t="s">
        <v>12</v>
      </c>
      <c r="I132" s="55" t="s">
        <v>12</v>
      </c>
      <c r="J132" s="55" t="s">
        <v>12</v>
      </c>
      <c r="K132" s="55">
        <v>0</v>
      </c>
      <c r="L132" s="55" t="s">
        <v>12</v>
      </c>
      <c r="M132" s="55">
        <v>0</v>
      </c>
      <c r="N132" s="55" t="s">
        <v>12</v>
      </c>
      <c r="O132" s="55">
        <v>0</v>
      </c>
      <c r="P132" s="55" t="s">
        <v>12</v>
      </c>
      <c r="Q132" s="55">
        <v>0</v>
      </c>
      <c r="R132" s="62">
        <v>0</v>
      </c>
    </row>
    <row r="133" spans="1:18" ht="58" x14ac:dyDescent="0.35">
      <c r="A133" s="54" t="s">
        <v>113</v>
      </c>
      <c r="B133" s="54" t="s">
        <v>16</v>
      </c>
      <c r="C133" s="104" t="s">
        <v>1001</v>
      </c>
      <c r="D133" s="72">
        <v>90847</v>
      </c>
      <c r="E133" s="76" t="s">
        <v>12</v>
      </c>
      <c r="F133" s="55" t="s">
        <v>12</v>
      </c>
      <c r="G133" s="55" t="s">
        <v>12</v>
      </c>
      <c r="H133" s="55" t="s">
        <v>12</v>
      </c>
      <c r="I133" s="55" t="s">
        <v>12</v>
      </c>
      <c r="J133" s="55" t="s">
        <v>12</v>
      </c>
      <c r="K133" s="55">
        <v>0</v>
      </c>
      <c r="L133" s="55" t="s">
        <v>12</v>
      </c>
      <c r="M133" s="55">
        <v>0</v>
      </c>
      <c r="N133" s="55" t="s">
        <v>12</v>
      </c>
      <c r="O133" s="55">
        <v>0</v>
      </c>
      <c r="P133" s="55" t="s">
        <v>12</v>
      </c>
      <c r="Q133" s="55">
        <v>0</v>
      </c>
      <c r="R133" s="62">
        <v>0</v>
      </c>
    </row>
    <row r="134" spans="1:18" ht="29" x14ac:dyDescent="0.35">
      <c r="A134" s="64" t="s">
        <v>113</v>
      </c>
      <c r="B134" s="54" t="s">
        <v>16</v>
      </c>
      <c r="C134" s="104" t="s">
        <v>17</v>
      </c>
      <c r="D134" s="72">
        <v>90849</v>
      </c>
      <c r="E134" s="76" t="s">
        <v>12</v>
      </c>
      <c r="F134" s="55" t="s">
        <v>12</v>
      </c>
      <c r="G134" s="55" t="s">
        <v>12</v>
      </c>
      <c r="H134" s="55" t="s">
        <v>12</v>
      </c>
      <c r="I134" s="55" t="s">
        <v>12</v>
      </c>
      <c r="J134" s="55" t="s">
        <v>12</v>
      </c>
      <c r="K134" s="55">
        <v>0</v>
      </c>
      <c r="L134" s="55" t="s">
        <v>12</v>
      </c>
      <c r="M134" s="55">
        <v>0</v>
      </c>
      <c r="N134" s="55" t="s">
        <v>12</v>
      </c>
      <c r="O134" s="55">
        <v>0</v>
      </c>
      <c r="P134" s="55" t="s">
        <v>12</v>
      </c>
      <c r="Q134" s="55">
        <v>0</v>
      </c>
      <c r="R134" s="62">
        <v>0</v>
      </c>
    </row>
    <row r="135" spans="1:18" ht="43.5" x14ac:dyDescent="0.35">
      <c r="A135" s="59" t="s">
        <v>115</v>
      </c>
      <c r="B135" s="54" t="s">
        <v>16</v>
      </c>
      <c r="C135" s="104" t="s">
        <v>999</v>
      </c>
      <c r="D135" s="54">
        <v>90846</v>
      </c>
      <c r="E135" s="76" t="s">
        <v>12</v>
      </c>
      <c r="F135" s="55" t="s">
        <v>12</v>
      </c>
      <c r="G135" s="55" t="s">
        <v>12</v>
      </c>
      <c r="H135" s="77" t="s">
        <v>12</v>
      </c>
      <c r="I135" s="77" t="s">
        <v>12</v>
      </c>
      <c r="J135" s="77" t="s">
        <v>12</v>
      </c>
      <c r="K135" s="55">
        <v>0</v>
      </c>
      <c r="L135" s="77" t="s">
        <v>12</v>
      </c>
      <c r="M135" s="55">
        <v>0</v>
      </c>
      <c r="N135" s="55" t="s">
        <v>12</v>
      </c>
      <c r="O135" s="55">
        <v>0</v>
      </c>
      <c r="P135" s="55" t="s">
        <v>12</v>
      </c>
      <c r="Q135" s="55">
        <v>0</v>
      </c>
      <c r="R135" s="62">
        <v>0</v>
      </c>
    </row>
    <row r="136" spans="1:18" ht="58" x14ac:dyDescent="0.35">
      <c r="A136" s="59" t="s">
        <v>115</v>
      </c>
      <c r="B136" s="54" t="s">
        <v>16</v>
      </c>
      <c r="C136" s="104" t="s">
        <v>1001</v>
      </c>
      <c r="D136" s="54">
        <v>90847</v>
      </c>
      <c r="E136" s="78" t="s">
        <v>12</v>
      </c>
      <c r="F136" s="77" t="s">
        <v>12</v>
      </c>
      <c r="G136" s="77" t="s">
        <v>12</v>
      </c>
      <c r="H136" s="77" t="s">
        <v>12</v>
      </c>
      <c r="I136" s="77" t="s">
        <v>12</v>
      </c>
      <c r="J136" s="77" t="s">
        <v>12</v>
      </c>
      <c r="K136" s="77">
        <v>0</v>
      </c>
      <c r="L136" s="77" t="s">
        <v>12</v>
      </c>
      <c r="M136" s="77">
        <v>0</v>
      </c>
      <c r="N136" s="77" t="s">
        <v>12</v>
      </c>
      <c r="O136" s="77">
        <v>0</v>
      </c>
      <c r="P136" s="77" t="s">
        <v>12</v>
      </c>
      <c r="Q136" s="77">
        <v>0</v>
      </c>
      <c r="R136" s="67">
        <v>0</v>
      </c>
    </row>
    <row r="137" spans="1:18" ht="29" x14ac:dyDescent="0.35">
      <c r="A137" s="59" t="s">
        <v>115</v>
      </c>
      <c r="B137" s="54" t="s">
        <v>16</v>
      </c>
      <c r="C137" s="104" t="s">
        <v>17</v>
      </c>
      <c r="D137" s="54">
        <v>90849</v>
      </c>
      <c r="E137" s="76" t="s">
        <v>12</v>
      </c>
      <c r="F137" s="55" t="s">
        <v>12</v>
      </c>
      <c r="G137" s="55" t="s">
        <v>12</v>
      </c>
      <c r="H137" s="55" t="s">
        <v>12</v>
      </c>
      <c r="I137" s="55" t="s">
        <v>12</v>
      </c>
      <c r="J137" s="55" t="s">
        <v>12</v>
      </c>
      <c r="K137" s="55">
        <v>0</v>
      </c>
      <c r="L137" s="55" t="s">
        <v>12</v>
      </c>
      <c r="M137" s="55">
        <v>0</v>
      </c>
      <c r="N137" s="55" t="s">
        <v>12</v>
      </c>
      <c r="O137" s="55">
        <v>0</v>
      </c>
      <c r="P137" s="55" t="s">
        <v>12</v>
      </c>
      <c r="Q137" s="55">
        <v>0</v>
      </c>
      <c r="R137" s="62">
        <v>0</v>
      </c>
    </row>
    <row r="138" spans="1:18" ht="43.5" x14ac:dyDescent="0.35">
      <c r="A138" s="208" t="s">
        <v>109</v>
      </c>
      <c r="B138" s="209" t="s">
        <v>765</v>
      </c>
      <c r="C138" s="210" t="s">
        <v>854</v>
      </c>
      <c r="D138" s="354" t="s">
        <v>766</v>
      </c>
      <c r="E138" s="438">
        <v>34.829620399999996</v>
      </c>
      <c r="F138" s="437">
        <v>43.537025499999999</v>
      </c>
      <c r="G138" s="437">
        <v>50.707829699999998</v>
      </c>
      <c r="H138" s="212" t="s">
        <v>12</v>
      </c>
      <c r="I138" s="411">
        <v>51.220030000000001</v>
      </c>
      <c r="J138" s="212">
        <v>53.781031500000005</v>
      </c>
      <c r="K138" s="212">
        <v>61.976236300000004</v>
      </c>
      <c r="L138" s="437">
        <v>81.95</v>
      </c>
      <c r="M138" s="212">
        <v>95.269255799999996</v>
      </c>
      <c r="N138" s="212">
        <v>96.293656400000003</v>
      </c>
      <c r="O138" s="212">
        <v>106.53766240000002</v>
      </c>
      <c r="P138" s="212" t="s">
        <v>12</v>
      </c>
      <c r="Q138" s="212">
        <v>117.80606900000001</v>
      </c>
      <c r="R138" s="351">
        <v>237.14873890000001</v>
      </c>
    </row>
    <row r="139" spans="1:18" ht="29" x14ac:dyDescent="0.35">
      <c r="A139" s="208" t="s">
        <v>109</v>
      </c>
      <c r="B139" s="209" t="s">
        <v>765</v>
      </c>
      <c r="C139" s="210" t="s">
        <v>767</v>
      </c>
      <c r="D139" s="354" t="s">
        <v>768</v>
      </c>
      <c r="E139" s="438">
        <v>34.829620399999996</v>
      </c>
      <c r="F139" s="437">
        <v>43.537025499999999</v>
      </c>
      <c r="G139" s="437">
        <v>50.707829699999998</v>
      </c>
      <c r="H139" s="212" t="s">
        <v>12</v>
      </c>
      <c r="I139" s="77">
        <v>51.220030000000001</v>
      </c>
      <c r="J139" s="212">
        <v>53.781031500000005</v>
      </c>
      <c r="K139" s="212">
        <v>61.976236300000004</v>
      </c>
      <c r="L139" s="437">
        <v>81.95</v>
      </c>
      <c r="M139" s="212">
        <v>95.269255799999996</v>
      </c>
      <c r="N139" s="212">
        <v>96.293656400000003</v>
      </c>
      <c r="O139" s="212">
        <v>106.53766240000002</v>
      </c>
      <c r="P139" s="212" t="s">
        <v>12</v>
      </c>
      <c r="Q139" s="212">
        <v>117.80606900000001</v>
      </c>
      <c r="R139" s="351">
        <v>237.14873890000001</v>
      </c>
    </row>
    <row r="140" spans="1:18" x14ac:dyDescent="0.35">
      <c r="A140" s="208" t="s">
        <v>109</v>
      </c>
      <c r="B140" s="209" t="s">
        <v>765</v>
      </c>
      <c r="C140" s="210" t="s">
        <v>769</v>
      </c>
      <c r="D140" s="354" t="s">
        <v>770</v>
      </c>
      <c r="E140" s="434">
        <v>34.829620399999996</v>
      </c>
      <c r="F140" s="431">
        <v>43.537025499999999</v>
      </c>
      <c r="G140" s="431">
        <v>50.707829699999998</v>
      </c>
      <c r="H140" s="212" t="s">
        <v>12</v>
      </c>
      <c r="I140" s="411">
        <v>51.220030000000001</v>
      </c>
      <c r="J140" s="212">
        <v>53.781031500000005</v>
      </c>
      <c r="K140" s="211">
        <v>61.976236300000004</v>
      </c>
      <c r="L140" s="437">
        <v>81.95</v>
      </c>
      <c r="M140" s="211">
        <v>95.269255799999996</v>
      </c>
      <c r="N140" s="211">
        <v>96.293656400000003</v>
      </c>
      <c r="O140" s="211">
        <v>106.53766240000002</v>
      </c>
      <c r="P140" s="211" t="s">
        <v>12</v>
      </c>
      <c r="Q140" s="211">
        <v>117.80606900000001</v>
      </c>
      <c r="R140" s="213">
        <v>237.14873890000001</v>
      </c>
    </row>
    <row r="141" spans="1:18" ht="29" x14ac:dyDescent="0.35">
      <c r="A141" s="208" t="s">
        <v>113</v>
      </c>
      <c r="B141" s="209" t="s">
        <v>765</v>
      </c>
      <c r="C141" s="210" t="s">
        <v>767</v>
      </c>
      <c r="D141" s="354" t="s">
        <v>768</v>
      </c>
      <c r="E141" s="438">
        <v>34.829620399999996</v>
      </c>
      <c r="F141" s="437">
        <v>43.537025499999999</v>
      </c>
      <c r="G141" s="437">
        <v>50.707829699999998</v>
      </c>
      <c r="H141" s="212" t="s">
        <v>12</v>
      </c>
      <c r="I141" s="411">
        <v>51.220030000000001</v>
      </c>
      <c r="J141" s="212">
        <v>53.781031500000005</v>
      </c>
      <c r="K141" s="212">
        <v>61.976236300000004</v>
      </c>
      <c r="L141" s="437">
        <v>81.95</v>
      </c>
      <c r="M141" s="212">
        <v>95.269255799999996</v>
      </c>
      <c r="N141" s="212">
        <v>96.293656400000003</v>
      </c>
      <c r="O141" s="212">
        <v>106.53766240000002</v>
      </c>
      <c r="P141" s="212" t="s">
        <v>12</v>
      </c>
      <c r="Q141" s="212">
        <v>117.80606900000001</v>
      </c>
      <c r="R141" s="351">
        <v>237.14873890000001</v>
      </c>
    </row>
    <row r="142" spans="1:18" ht="43.5" x14ac:dyDescent="0.35">
      <c r="A142" s="208" t="s">
        <v>113</v>
      </c>
      <c r="B142" s="209" t="s">
        <v>765</v>
      </c>
      <c r="C142" s="210" t="s">
        <v>854</v>
      </c>
      <c r="D142" s="354" t="s">
        <v>766</v>
      </c>
      <c r="E142" s="434">
        <v>34.829620399999996</v>
      </c>
      <c r="F142" s="431">
        <v>43.537025499999999</v>
      </c>
      <c r="G142" s="431">
        <v>50.707829699999998</v>
      </c>
      <c r="H142" s="211" t="s">
        <v>12</v>
      </c>
      <c r="I142" s="55">
        <v>51.220030000000001</v>
      </c>
      <c r="J142" s="211">
        <v>53.781031500000005</v>
      </c>
      <c r="K142" s="211">
        <v>61.976236300000004</v>
      </c>
      <c r="L142" s="431">
        <v>81.95</v>
      </c>
      <c r="M142" s="211">
        <v>95.269255799999996</v>
      </c>
      <c r="N142" s="211">
        <v>96.293656400000003</v>
      </c>
      <c r="O142" s="211">
        <v>106.53766240000002</v>
      </c>
      <c r="P142" s="211" t="s">
        <v>12</v>
      </c>
      <c r="Q142" s="211">
        <v>117.80606900000001</v>
      </c>
      <c r="R142" s="213">
        <v>237.14873890000001</v>
      </c>
    </row>
    <row r="143" spans="1:18" x14ac:dyDescent="0.35">
      <c r="A143" s="208" t="s">
        <v>113</v>
      </c>
      <c r="B143" s="209" t="s">
        <v>765</v>
      </c>
      <c r="C143" s="210" t="s">
        <v>769</v>
      </c>
      <c r="D143" s="354" t="s">
        <v>770</v>
      </c>
      <c r="E143" s="438">
        <v>34.829620399999996</v>
      </c>
      <c r="F143" s="437">
        <v>43.537025499999999</v>
      </c>
      <c r="G143" s="437">
        <v>50.707829699999998</v>
      </c>
      <c r="H143" s="212" t="s">
        <v>12</v>
      </c>
      <c r="I143" s="411">
        <v>51.220030000000001</v>
      </c>
      <c r="J143" s="212">
        <v>53.781031500000005</v>
      </c>
      <c r="K143" s="212">
        <v>61.976236300000004</v>
      </c>
      <c r="L143" s="437">
        <v>81.95</v>
      </c>
      <c r="M143" s="212">
        <v>95.269255799999996</v>
      </c>
      <c r="N143" s="212">
        <v>96.293656400000003</v>
      </c>
      <c r="O143" s="212">
        <v>106.53766240000002</v>
      </c>
      <c r="P143" s="212" t="s">
        <v>12</v>
      </c>
      <c r="Q143" s="212">
        <v>117.80606900000001</v>
      </c>
      <c r="R143" s="351">
        <v>237.14873890000001</v>
      </c>
    </row>
    <row r="144" spans="1:18" ht="43.5" x14ac:dyDescent="0.35">
      <c r="A144" s="208" t="s">
        <v>115</v>
      </c>
      <c r="B144" s="209" t="s">
        <v>765</v>
      </c>
      <c r="C144" s="210" t="s">
        <v>854</v>
      </c>
      <c r="D144" s="354" t="s">
        <v>766</v>
      </c>
      <c r="E144" s="438">
        <v>34.829620399999996</v>
      </c>
      <c r="F144" s="437">
        <v>43.537025499999999</v>
      </c>
      <c r="G144" s="437">
        <v>50.707829699999998</v>
      </c>
      <c r="H144" s="212" t="s">
        <v>12</v>
      </c>
      <c r="I144" s="411">
        <v>51.220030000000001</v>
      </c>
      <c r="J144" s="212">
        <v>53.781031500000005</v>
      </c>
      <c r="K144" s="212">
        <v>61.976236300000004</v>
      </c>
      <c r="L144" s="437">
        <v>81.95</v>
      </c>
      <c r="M144" s="212">
        <v>95.269255799999996</v>
      </c>
      <c r="N144" s="212">
        <v>96.293656400000003</v>
      </c>
      <c r="O144" s="212">
        <v>106.53766240000002</v>
      </c>
      <c r="P144" s="212" t="s">
        <v>12</v>
      </c>
      <c r="Q144" s="212">
        <v>117.80606900000001</v>
      </c>
      <c r="R144" s="351">
        <v>237.14873890000001</v>
      </c>
    </row>
    <row r="145" spans="1:18" ht="29" x14ac:dyDescent="0.35">
      <c r="A145" s="208" t="s">
        <v>115</v>
      </c>
      <c r="B145" s="209" t="s">
        <v>765</v>
      </c>
      <c r="C145" s="210" t="s">
        <v>767</v>
      </c>
      <c r="D145" s="354" t="s">
        <v>768</v>
      </c>
      <c r="E145" s="434">
        <v>34.829620399999996</v>
      </c>
      <c r="F145" s="431">
        <v>43.537025499999999</v>
      </c>
      <c r="G145" s="431">
        <v>50.707829699999998</v>
      </c>
      <c r="H145" s="212" t="s">
        <v>12</v>
      </c>
      <c r="I145" s="77">
        <v>51.220030000000001</v>
      </c>
      <c r="J145" s="212">
        <v>53.781031500000005</v>
      </c>
      <c r="K145" s="211">
        <v>61.976236300000004</v>
      </c>
      <c r="L145" s="437">
        <v>81.95</v>
      </c>
      <c r="M145" s="211">
        <v>95.269255799999996</v>
      </c>
      <c r="N145" s="211">
        <v>96.293656400000003</v>
      </c>
      <c r="O145" s="211">
        <v>106.53766240000002</v>
      </c>
      <c r="P145" s="211" t="s">
        <v>12</v>
      </c>
      <c r="Q145" s="211">
        <v>117.80606900000001</v>
      </c>
      <c r="R145" s="213">
        <v>237.14873890000001</v>
      </c>
    </row>
    <row r="146" spans="1:18" x14ac:dyDescent="0.35">
      <c r="A146" s="208" t="s">
        <v>115</v>
      </c>
      <c r="B146" s="209" t="s">
        <v>765</v>
      </c>
      <c r="C146" s="210" t="s">
        <v>769</v>
      </c>
      <c r="D146" s="354" t="s">
        <v>770</v>
      </c>
      <c r="E146" s="438">
        <v>34.829620399999996</v>
      </c>
      <c r="F146" s="437">
        <v>43.537025499999999</v>
      </c>
      <c r="G146" s="437">
        <v>50.707829699999998</v>
      </c>
      <c r="H146" s="212" t="s">
        <v>12</v>
      </c>
      <c r="I146" s="411">
        <v>51.220030000000001</v>
      </c>
      <c r="J146" s="212">
        <v>53.781031500000005</v>
      </c>
      <c r="K146" s="212">
        <v>61.976236300000004</v>
      </c>
      <c r="L146" s="437">
        <v>81.95</v>
      </c>
      <c r="M146" s="212">
        <v>95.269255799999996</v>
      </c>
      <c r="N146" s="212">
        <v>96.293656400000003</v>
      </c>
      <c r="O146" s="212">
        <v>106.53766240000002</v>
      </c>
      <c r="P146" s="212" t="s">
        <v>12</v>
      </c>
      <c r="Q146" s="212">
        <v>117.80606900000001</v>
      </c>
      <c r="R146" s="351">
        <v>237.14873890000001</v>
      </c>
    </row>
    <row r="147" spans="1:18" ht="101.5" x14ac:dyDescent="0.35">
      <c r="A147" s="208" t="s">
        <v>109</v>
      </c>
      <c r="B147" s="209" t="s">
        <v>20</v>
      </c>
      <c r="C147" s="210" t="s">
        <v>21</v>
      </c>
      <c r="D147" s="209">
        <v>90889</v>
      </c>
      <c r="E147" s="76" t="s">
        <v>12</v>
      </c>
      <c r="F147" s="414">
        <v>43.537025499999999</v>
      </c>
      <c r="G147" s="414">
        <v>50.707829699999998</v>
      </c>
      <c r="H147" s="61" t="s">
        <v>12</v>
      </c>
      <c r="I147" s="61" t="s">
        <v>12</v>
      </c>
      <c r="J147" s="61" t="s">
        <v>12</v>
      </c>
      <c r="K147" s="55">
        <v>61.976236300000004</v>
      </c>
      <c r="L147" s="414">
        <v>81.952048000000005</v>
      </c>
      <c r="M147" s="55">
        <v>95.269255799999996</v>
      </c>
      <c r="N147" s="82">
        <v>96.293656400000003</v>
      </c>
      <c r="O147" s="55">
        <v>106.53766240000002</v>
      </c>
      <c r="P147" s="55" t="s">
        <v>12</v>
      </c>
      <c r="Q147" s="55">
        <v>117.80606900000001</v>
      </c>
      <c r="R147" s="62">
        <v>237.14873890000001</v>
      </c>
    </row>
    <row r="148" spans="1:18" ht="43.5" x14ac:dyDescent="0.35">
      <c r="A148" s="208" t="s">
        <v>109</v>
      </c>
      <c r="B148" s="209" t="s">
        <v>20</v>
      </c>
      <c r="C148" s="210" t="s">
        <v>24</v>
      </c>
      <c r="D148" s="209">
        <v>96160</v>
      </c>
      <c r="E148" s="418">
        <v>34.829620399999996</v>
      </c>
      <c r="F148" s="415">
        <v>43.537025499999999</v>
      </c>
      <c r="G148" s="415">
        <v>50.707829699999998</v>
      </c>
      <c r="H148" s="66" t="s">
        <v>12</v>
      </c>
      <c r="I148" s="66" t="s">
        <v>12</v>
      </c>
      <c r="J148" s="66" t="s">
        <v>12</v>
      </c>
      <c r="K148" s="77">
        <v>61.976236300000004</v>
      </c>
      <c r="L148" s="415">
        <v>81.952048000000005</v>
      </c>
      <c r="M148" s="77">
        <v>95.269255799999996</v>
      </c>
      <c r="N148" s="77">
        <v>96.293656400000003</v>
      </c>
      <c r="O148" s="77">
        <v>106.53766240000002</v>
      </c>
      <c r="P148" s="77" t="s">
        <v>12</v>
      </c>
      <c r="Q148" s="77">
        <v>117.80606900000001</v>
      </c>
      <c r="R148" s="67">
        <v>237.14873890000001</v>
      </c>
    </row>
    <row r="149" spans="1:18" ht="87" x14ac:dyDescent="0.35">
      <c r="A149" s="208" t="s">
        <v>109</v>
      </c>
      <c r="B149" s="209" t="s">
        <v>20</v>
      </c>
      <c r="C149" s="210" t="s">
        <v>46</v>
      </c>
      <c r="D149" s="209">
        <v>99367</v>
      </c>
      <c r="E149" s="67" t="s">
        <v>12</v>
      </c>
      <c r="F149" s="66" t="s">
        <v>12</v>
      </c>
      <c r="G149" s="66" t="s">
        <v>12</v>
      </c>
      <c r="H149" s="66" t="s">
        <v>12</v>
      </c>
      <c r="I149" s="66" t="s">
        <v>12</v>
      </c>
      <c r="J149" s="66" t="s">
        <v>12</v>
      </c>
      <c r="K149" s="66" t="s">
        <v>12</v>
      </c>
      <c r="L149" s="66" t="s">
        <v>12</v>
      </c>
      <c r="M149" s="66" t="s">
        <v>12</v>
      </c>
      <c r="N149" s="66" t="s">
        <v>12</v>
      </c>
      <c r="O149" s="66" t="s">
        <v>12</v>
      </c>
      <c r="P149" s="66" t="s">
        <v>12</v>
      </c>
      <c r="Q149" s="66" t="s">
        <v>12</v>
      </c>
      <c r="R149" s="67">
        <v>474.29747780000002</v>
      </c>
    </row>
    <row r="150" spans="1:18" ht="29" x14ac:dyDescent="0.35">
      <c r="A150" s="208" t="s">
        <v>109</v>
      </c>
      <c r="B150" s="209" t="s">
        <v>20</v>
      </c>
      <c r="C150" s="210" t="s">
        <v>83</v>
      </c>
      <c r="D150" s="209" t="s">
        <v>84</v>
      </c>
      <c r="E150" s="78" t="s">
        <v>12</v>
      </c>
      <c r="F150" s="415">
        <v>43.537025499999999</v>
      </c>
      <c r="G150" s="415">
        <v>50.707829699999998</v>
      </c>
      <c r="H150" s="61" t="s">
        <v>12</v>
      </c>
      <c r="I150" s="77">
        <v>51.220030000000001</v>
      </c>
      <c r="J150" s="77">
        <v>53.781031500000005</v>
      </c>
      <c r="K150" s="77">
        <v>61.976236300000004</v>
      </c>
      <c r="L150" s="77" t="s">
        <v>12</v>
      </c>
      <c r="M150" s="77">
        <v>95.269255799999996</v>
      </c>
      <c r="N150" s="55">
        <v>96.293656400000003</v>
      </c>
      <c r="O150" s="77">
        <v>106.53766240000002</v>
      </c>
      <c r="P150" s="55">
        <v>113.70846660000001</v>
      </c>
      <c r="Q150" s="77">
        <v>117.80606900000001</v>
      </c>
      <c r="R150" s="62">
        <v>237.14873890000001</v>
      </c>
    </row>
    <row r="151" spans="1:18" ht="101.5" x14ac:dyDescent="0.35">
      <c r="A151" s="208" t="s">
        <v>113</v>
      </c>
      <c r="B151" s="209" t="s">
        <v>20</v>
      </c>
      <c r="C151" s="210" t="s">
        <v>21</v>
      </c>
      <c r="D151" s="209">
        <v>90889</v>
      </c>
      <c r="E151" s="78" t="s">
        <v>12</v>
      </c>
      <c r="F151" s="415">
        <v>43.537025499999999</v>
      </c>
      <c r="G151" s="415">
        <v>50.707829699999998</v>
      </c>
      <c r="H151" s="55" t="s">
        <v>12</v>
      </c>
      <c r="I151" s="77" t="s">
        <v>12</v>
      </c>
      <c r="J151" s="77" t="s">
        <v>12</v>
      </c>
      <c r="K151" s="77">
        <v>61.976236300000004</v>
      </c>
      <c r="L151" s="415">
        <v>81.952048000000005</v>
      </c>
      <c r="M151" s="77">
        <v>95.269255799999996</v>
      </c>
      <c r="N151" s="82">
        <v>96.293656400000003</v>
      </c>
      <c r="O151" s="77">
        <v>106.53766240000002</v>
      </c>
      <c r="P151" s="55" t="s">
        <v>12</v>
      </c>
      <c r="Q151" s="77">
        <v>117.80606900000001</v>
      </c>
      <c r="R151" s="62">
        <v>237.14873890000001</v>
      </c>
    </row>
    <row r="152" spans="1:18" ht="43.5" x14ac:dyDescent="0.35">
      <c r="A152" s="348" t="s">
        <v>113</v>
      </c>
      <c r="B152" s="349" t="s">
        <v>20</v>
      </c>
      <c r="C152" s="350" t="s">
        <v>24</v>
      </c>
      <c r="D152" s="349">
        <v>96160</v>
      </c>
      <c r="E152" s="418">
        <v>34.829620399999996</v>
      </c>
      <c r="F152" s="415">
        <v>43.537025499999999</v>
      </c>
      <c r="G152" s="415">
        <v>50.707829699999998</v>
      </c>
      <c r="H152" s="77" t="s">
        <v>12</v>
      </c>
      <c r="I152" s="77" t="s">
        <v>12</v>
      </c>
      <c r="J152" s="77" t="s">
        <v>12</v>
      </c>
      <c r="K152" s="77">
        <v>61.976236300000004</v>
      </c>
      <c r="L152" s="415">
        <v>81.952048000000005</v>
      </c>
      <c r="M152" s="77">
        <v>95.269255799999996</v>
      </c>
      <c r="N152" s="55">
        <v>96.293656400000003</v>
      </c>
      <c r="O152" s="77">
        <v>106.53766240000002</v>
      </c>
      <c r="P152" s="55" t="s">
        <v>12</v>
      </c>
      <c r="Q152" s="77">
        <v>117.80606900000001</v>
      </c>
      <c r="R152" s="62">
        <v>237.14873890000001</v>
      </c>
    </row>
    <row r="153" spans="1:18" ht="87" x14ac:dyDescent="0.35">
      <c r="A153" s="208" t="s">
        <v>113</v>
      </c>
      <c r="B153" s="209" t="s">
        <v>20</v>
      </c>
      <c r="C153" s="210" t="s">
        <v>46</v>
      </c>
      <c r="D153" s="209">
        <v>99367</v>
      </c>
      <c r="E153" s="78" t="s">
        <v>12</v>
      </c>
      <c r="F153" s="77" t="s">
        <v>12</v>
      </c>
      <c r="G153" s="77" t="s">
        <v>12</v>
      </c>
      <c r="H153" s="77" t="s">
        <v>12</v>
      </c>
      <c r="I153" s="77" t="s">
        <v>12</v>
      </c>
      <c r="J153" s="77" t="s">
        <v>12</v>
      </c>
      <c r="K153" s="77" t="s">
        <v>12</v>
      </c>
      <c r="L153" s="77" t="s">
        <v>12</v>
      </c>
      <c r="M153" s="77" t="s">
        <v>12</v>
      </c>
      <c r="N153" s="77" t="s">
        <v>12</v>
      </c>
      <c r="O153" s="77" t="s">
        <v>12</v>
      </c>
      <c r="P153" s="77" t="s">
        <v>12</v>
      </c>
      <c r="Q153" s="77" t="s">
        <v>12</v>
      </c>
      <c r="R153" s="67">
        <v>474.29747780000002</v>
      </c>
    </row>
    <row r="154" spans="1:18" ht="29" x14ac:dyDescent="0.35">
      <c r="A154" s="208" t="s">
        <v>113</v>
      </c>
      <c r="B154" s="209" t="s">
        <v>20</v>
      </c>
      <c r="C154" s="210" t="s">
        <v>83</v>
      </c>
      <c r="D154" s="209" t="s">
        <v>84</v>
      </c>
      <c r="E154" s="78" t="s">
        <v>12</v>
      </c>
      <c r="F154" s="415">
        <v>43.537025499999999</v>
      </c>
      <c r="G154" s="415">
        <v>50.707829699999998</v>
      </c>
      <c r="H154" s="77" t="s">
        <v>12</v>
      </c>
      <c r="I154" s="55">
        <v>51.220030000000001</v>
      </c>
      <c r="J154" s="55">
        <v>53.781031500000005</v>
      </c>
      <c r="K154" s="77">
        <v>61.976236300000004</v>
      </c>
      <c r="L154" s="77" t="s">
        <v>12</v>
      </c>
      <c r="M154" s="77">
        <v>95.269255799999996</v>
      </c>
      <c r="N154" s="55">
        <v>96.293656400000003</v>
      </c>
      <c r="O154" s="77">
        <v>106.53766240000002</v>
      </c>
      <c r="P154" s="55">
        <v>113.70846660000001</v>
      </c>
      <c r="Q154" s="77">
        <v>117.80606900000001</v>
      </c>
      <c r="R154" s="62">
        <v>237.14873890000001</v>
      </c>
    </row>
    <row r="155" spans="1:18" ht="101.5" x14ac:dyDescent="0.35">
      <c r="A155" s="208" t="s">
        <v>115</v>
      </c>
      <c r="B155" s="209" t="s">
        <v>20</v>
      </c>
      <c r="C155" s="210" t="s">
        <v>21</v>
      </c>
      <c r="D155" s="209">
        <v>90889</v>
      </c>
      <c r="E155" s="78" t="s">
        <v>12</v>
      </c>
      <c r="F155" s="415">
        <v>43.537025499999999</v>
      </c>
      <c r="G155" s="415">
        <v>50.707829699999998</v>
      </c>
      <c r="H155" s="77" t="s">
        <v>12</v>
      </c>
      <c r="I155" s="55" t="s">
        <v>12</v>
      </c>
      <c r="J155" s="55" t="s">
        <v>12</v>
      </c>
      <c r="K155" s="77">
        <v>61.976236300000004</v>
      </c>
      <c r="L155" s="415">
        <v>81.952048000000005</v>
      </c>
      <c r="M155" s="77">
        <v>95.269255799999996</v>
      </c>
      <c r="N155" s="82">
        <v>96.293656400000003</v>
      </c>
      <c r="O155" s="77">
        <v>106.53766240000002</v>
      </c>
      <c r="P155" s="55" t="s">
        <v>12</v>
      </c>
      <c r="Q155" s="77">
        <v>117.80606900000001</v>
      </c>
      <c r="R155" s="62">
        <v>237.14873890000001</v>
      </c>
    </row>
    <row r="156" spans="1:18" ht="43.5" x14ac:dyDescent="0.35">
      <c r="A156" s="208" t="s">
        <v>115</v>
      </c>
      <c r="B156" s="209" t="s">
        <v>20</v>
      </c>
      <c r="C156" s="210" t="s">
        <v>24</v>
      </c>
      <c r="D156" s="209">
        <v>96160</v>
      </c>
      <c r="E156" s="418">
        <v>34.829620399999996</v>
      </c>
      <c r="F156" s="415">
        <v>43.537025499999999</v>
      </c>
      <c r="G156" s="415">
        <v>50.707829699999998</v>
      </c>
      <c r="H156" s="77" t="s">
        <v>12</v>
      </c>
      <c r="I156" s="77" t="s">
        <v>12</v>
      </c>
      <c r="J156" s="77" t="s">
        <v>12</v>
      </c>
      <c r="K156" s="77">
        <v>61.976236300000004</v>
      </c>
      <c r="L156" s="415">
        <v>81.952048000000005</v>
      </c>
      <c r="M156" s="77">
        <v>95.269255799999996</v>
      </c>
      <c r="N156" s="77">
        <v>96.293656400000003</v>
      </c>
      <c r="O156" s="77">
        <v>106.53766240000002</v>
      </c>
      <c r="P156" s="77" t="s">
        <v>12</v>
      </c>
      <c r="Q156" s="77">
        <v>117.80606900000001</v>
      </c>
      <c r="R156" s="67">
        <v>237.14873890000001</v>
      </c>
    </row>
    <row r="157" spans="1:18" ht="87" x14ac:dyDescent="0.35">
      <c r="A157" s="208" t="s">
        <v>115</v>
      </c>
      <c r="B157" s="209" t="s">
        <v>20</v>
      </c>
      <c r="C157" s="210" t="s">
        <v>46</v>
      </c>
      <c r="D157" s="209">
        <v>99367</v>
      </c>
      <c r="E157" s="78" t="s">
        <v>12</v>
      </c>
      <c r="F157" s="77" t="s">
        <v>12</v>
      </c>
      <c r="G157" s="77" t="s">
        <v>12</v>
      </c>
      <c r="H157" s="77" t="s">
        <v>12</v>
      </c>
      <c r="I157" s="55" t="s">
        <v>12</v>
      </c>
      <c r="J157" s="55" t="s">
        <v>12</v>
      </c>
      <c r="K157" s="77" t="s">
        <v>12</v>
      </c>
      <c r="L157" s="77" t="s">
        <v>12</v>
      </c>
      <c r="M157" s="77" t="s">
        <v>12</v>
      </c>
      <c r="N157" s="55" t="s">
        <v>12</v>
      </c>
      <c r="O157" s="77" t="s">
        <v>12</v>
      </c>
      <c r="P157" s="55" t="s">
        <v>12</v>
      </c>
      <c r="Q157" s="77" t="s">
        <v>12</v>
      </c>
      <c r="R157" s="62">
        <v>474.29747780000002</v>
      </c>
    </row>
    <row r="158" spans="1:18" ht="29" x14ac:dyDescent="0.35">
      <c r="A158" s="208" t="s">
        <v>115</v>
      </c>
      <c r="B158" s="209" t="s">
        <v>20</v>
      </c>
      <c r="C158" s="210" t="s">
        <v>83</v>
      </c>
      <c r="D158" s="209" t="s">
        <v>84</v>
      </c>
      <c r="E158" s="78" t="s">
        <v>12</v>
      </c>
      <c r="F158" s="415">
        <v>43.537025499999999</v>
      </c>
      <c r="G158" s="415">
        <v>50.707829699999998</v>
      </c>
      <c r="H158" s="77" t="s">
        <v>12</v>
      </c>
      <c r="I158" s="55">
        <v>51.220030000000001</v>
      </c>
      <c r="J158" s="55">
        <v>53.781031500000005</v>
      </c>
      <c r="K158" s="77">
        <v>61.976236300000004</v>
      </c>
      <c r="L158" s="77" t="s">
        <v>12</v>
      </c>
      <c r="M158" s="77">
        <v>95.269255799999996</v>
      </c>
      <c r="N158" s="55">
        <v>96.293656400000003</v>
      </c>
      <c r="O158" s="77">
        <v>106.53766240000002</v>
      </c>
      <c r="P158" s="55">
        <v>113.70846660000001</v>
      </c>
      <c r="Q158" s="77">
        <v>117.80606900000001</v>
      </c>
      <c r="R158" s="62">
        <v>237.14873890000001</v>
      </c>
    </row>
    <row r="159" spans="1:18" ht="29" x14ac:dyDescent="0.35">
      <c r="A159" s="208" t="s">
        <v>109</v>
      </c>
      <c r="B159" s="209" t="s">
        <v>20</v>
      </c>
      <c r="C159" s="210" t="s">
        <v>48</v>
      </c>
      <c r="D159" s="209" t="s">
        <v>49</v>
      </c>
      <c r="E159" s="418">
        <v>34.829620399999996</v>
      </c>
      <c r="F159" s="415">
        <v>43.537025499999999</v>
      </c>
      <c r="G159" s="415">
        <v>50.707829699999998</v>
      </c>
      <c r="H159" s="66" t="s">
        <v>12</v>
      </c>
      <c r="I159" s="77">
        <v>51.220030000000001</v>
      </c>
      <c r="J159" s="77">
        <v>53.781031500000005</v>
      </c>
      <c r="K159" s="77">
        <v>61.976236300000004</v>
      </c>
      <c r="L159" s="415">
        <v>81.952048000000005</v>
      </c>
      <c r="M159" s="77">
        <v>95.269255799999996</v>
      </c>
      <c r="N159" s="77">
        <v>96.293656400000003</v>
      </c>
      <c r="O159" s="77">
        <v>106.53766240000002</v>
      </c>
      <c r="P159" s="77">
        <v>113.70846660000001</v>
      </c>
      <c r="Q159" s="77">
        <v>117.80606900000001</v>
      </c>
      <c r="R159" s="67">
        <v>237.14873890000001</v>
      </c>
    </row>
    <row r="160" spans="1:18" ht="29" x14ac:dyDescent="0.35">
      <c r="A160" s="208" t="s">
        <v>113</v>
      </c>
      <c r="B160" s="209" t="s">
        <v>20</v>
      </c>
      <c r="C160" s="210" t="s">
        <v>48</v>
      </c>
      <c r="D160" s="209" t="s">
        <v>49</v>
      </c>
      <c r="E160" s="418">
        <v>34.829620399999996</v>
      </c>
      <c r="F160" s="415">
        <v>43.537025499999999</v>
      </c>
      <c r="G160" s="415">
        <v>50.707829699999998</v>
      </c>
      <c r="H160" s="66" t="s">
        <v>12</v>
      </c>
      <c r="I160" s="55">
        <v>51.220030000000001</v>
      </c>
      <c r="J160" s="55">
        <v>53.781031500000005</v>
      </c>
      <c r="K160" s="77">
        <v>61.976236300000004</v>
      </c>
      <c r="L160" s="415">
        <v>81.952048000000005</v>
      </c>
      <c r="M160" s="77">
        <v>95.269255799999996</v>
      </c>
      <c r="N160" s="55">
        <v>96.293656400000003</v>
      </c>
      <c r="O160" s="77">
        <v>106.53766240000002</v>
      </c>
      <c r="P160" s="55">
        <v>113.70846660000001</v>
      </c>
      <c r="Q160" s="77">
        <v>117.80606900000001</v>
      </c>
      <c r="R160" s="62">
        <v>237.14873890000001</v>
      </c>
    </row>
    <row r="161" spans="1:18" ht="29" x14ac:dyDescent="0.35">
      <c r="A161" s="348" t="s">
        <v>115</v>
      </c>
      <c r="B161" s="349" t="s">
        <v>20</v>
      </c>
      <c r="C161" s="350" t="s">
        <v>48</v>
      </c>
      <c r="D161" s="349" t="s">
        <v>49</v>
      </c>
      <c r="E161" s="418">
        <v>34.829620399999996</v>
      </c>
      <c r="F161" s="415">
        <v>43.537025499999999</v>
      </c>
      <c r="G161" s="415">
        <v>50.707829699999998</v>
      </c>
      <c r="H161" s="66" t="s">
        <v>12</v>
      </c>
      <c r="I161" s="55">
        <v>51.220030000000001</v>
      </c>
      <c r="J161" s="55">
        <v>53.781031500000005</v>
      </c>
      <c r="K161" s="77">
        <v>61.976236300000004</v>
      </c>
      <c r="L161" s="415">
        <v>81.952048000000005</v>
      </c>
      <c r="M161" s="77">
        <v>95.269255799999996</v>
      </c>
      <c r="N161" s="55">
        <v>96.293656400000003</v>
      </c>
      <c r="O161" s="77">
        <v>106.53766240000002</v>
      </c>
      <c r="P161" s="55">
        <v>113.70846660000001</v>
      </c>
      <c r="Q161" s="77">
        <v>117.80606900000001</v>
      </c>
      <c r="R161" s="62">
        <v>237.14873890000001</v>
      </c>
    </row>
  </sheetData>
  <sheetProtection algorithmName="SHA-512" hashValue="Cz06F7+dGHRX8y+sv9HFTN416eG6UupnjsETIrIhnnIQvLkZdKa4iX42pnMep5FJqAY6YOIRnXc6usWj0bz1Ig==" saltValue="Kj99ulZr16CLQMqYiaQ6uA==" spinCount="100000" sheet="1" sort="0" autoFilter="0"/>
  <mergeCells count="1">
    <mergeCell ref="A1:R1"/>
  </mergeCells>
  <phoneticPr fontId="11" type="noConversion"/>
  <pageMargins left="0.25" right="0.25" top="0.75" bottom="0.75" header="0.3" footer="0.3"/>
  <pageSetup scale="57"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675A1-3E83-4BE1-B9E8-F5921EA7C943}">
  <sheetPr>
    <tabColor rgb="FF009900"/>
    <pageSetUpPr fitToPage="1"/>
  </sheetPr>
  <dimension ref="A1:R226"/>
  <sheetViews>
    <sheetView zoomScale="83" zoomScaleNormal="83" workbookViewId="0">
      <selection activeCell="F170" sqref="F170"/>
    </sheetView>
  </sheetViews>
  <sheetFormatPr defaultColWidth="8.7265625" defaultRowHeight="14.5" x14ac:dyDescent="0.35"/>
  <cols>
    <col min="1" max="1" width="16.453125" style="24" bestFit="1" customWidth="1"/>
    <col min="2" max="2" width="20.54296875" style="2" customWidth="1"/>
    <col min="3" max="3" width="26.1796875" style="105" customWidth="1"/>
    <col min="4" max="4" width="9.81640625" style="71" bestFit="1" customWidth="1"/>
    <col min="5" max="18" width="16.54296875" style="2" customWidth="1"/>
    <col min="19" max="16384" width="8.7265625" style="2"/>
  </cols>
  <sheetData>
    <row r="1" spans="1:18" ht="28.5" customHeight="1" x14ac:dyDescent="0.65">
      <c r="A1" s="489" t="s">
        <v>121</v>
      </c>
      <c r="B1" s="489"/>
      <c r="C1" s="489"/>
      <c r="D1" s="489"/>
      <c r="E1" s="489"/>
      <c r="F1" s="489"/>
      <c r="G1" s="489"/>
      <c r="H1" s="489"/>
      <c r="I1" s="489"/>
      <c r="J1" s="489"/>
      <c r="K1" s="489"/>
      <c r="L1" s="489"/>
      <c r="M1" s="489"/>
      <c r="N1" s="489"/>
      <c r="O1" s="489"/>
      <c r="P1" s="489"/>
      <c r="Q1" s="489"/>
      <c r="R1" s="489"/>
    </row>
    <row r="2" spans="1:18" s="83" customFormat="1" ht="101.5" x14ac:dyDescent="0.35">
      <c r="A2" s="57" t="s">
        <v>0</v>
      </c>
      <c r="B2" s="58" t="s">
        <v>1</v>
      </c>
      <c r="C2" s="58" t="s">
        <v>2</v>
      </c>
      <c r="D2" s="70" t="s">
        <v>3</v>
      </c>
      <c r="E2" s="420" t="s">
        <v>1109</v>
      </c>
      <c r="F2" s="419" t="s">
        <v>1127</v>
      </c>
      <c r="G2" s="419" t="s">
        <v>1129</v>
      </c>
      <c r="H2" s="58" t="s">
        <v>4</v>
      </c>
      <c r="I2" s="74" t="s">
        <v>5</v>
      </c>
      <c r="J2" s="74" t="s">
        <v>6</v>
      </c>
      <c r="K2" s="58" t="s">
        <v>1110</v>
      </c>
      <c r="L2" s="419" t="s">
        <v>1130</v>
      </c>
      <c r="M2" s="58" t="s">
        <v>1111</v>
      </c>
      <c r="N2" s="58" t="s">
        <v>1112</v>
      </c>
      <c r="O2" s="58" t="s">
        <v>1113</v>
      </c>
      <c r="P2" s="58" t="s">
        <v>1114</v>
      </c>
      <c r="Q2" s="58" t="s">
        <v>1115</v>
      </c>
      <c r="R2" s="75" t="s">
        <v>1123</v>
      </c>
    </row>
    <row r="3" spans="1:18" s="83" customFormat="1" x14ac:dyDescent="0.35">
      <c r="A3" s="208" t="s">
        <v>109</v>
      </c>
      <c r="B3" s="209" t="s">
        <v>786</v>
      </c>
      <c r="C3" s="210" t="s">
        <v>787</v>
      </c>
      <c r="D3" s="209" t="s">
        <v>775</v>
      </c>
      <c r="E3" s="434">
        <v>25</v>
      </c>
      <c r="F3" s="431">
        <v>25</v>
      </c>
      <c r="G3" s="431">
        <v>25</v>
      </c>
      <c r="H3" s="211">
        <v>25</v>
      </c>
      <c r="I3" s="55">
        <v>25</v>
      </c>
      <c r="J3" s="211">
        <v>25</v>
      </c>
      <c r="K3" s="211">
        <v>25</v>
      </c>
      <c r="L3" s="431">
        <v>25</v>
      </c>
      <c r="M3" s="211">
        <v>25</v>
      </c>
      <c r="N3" s="211">
        <v>25</v>
      </c>
      <c r="O3" s="211">
        <v>25</v>
      </c>
      <c r="P3" s="211">
        <v>25</v>
      </c>
      <c r="Q3" s="211">
        <v>25</v>
      </c>
      <c r="R3" s="213">
        <v>25</v>
      </c>
    </row>
    <row r="4" spans="1:18" s="83" customFormat="1" x14ac:dyDescent="0.35">
      <c r="A4" s="208" t="s">
        <v>113</v>
      </c>
      <c r="B4" s="209" t="s">
        <v>786</v>
      </c>
      <c r="C4" s="210" t="s">
        <v>787</v>
      </c>
      <c r="D4" s="209" t="s">
        <v>775</v>
      </c>
      <c r="E4" s="434">
        <v>25</v>
      </c>
      <c r="F4" s="431">
        <v>25</v>
      </c>
      <c r="G4" s="431">
        <v>25</v>
      </c>
      <c r="H4" s="211">
        <v>25</v>
      </c>
      <c r="I4" s="55">
        <v>25</v>
      </c>
      <c r="J4" s="211">
        <v>25</v>
      </c>
      <c r="K4" s="211">
        <v>25</v>
      </c>
      <c r="L4" s="431">
        <v>25</v>
      </c>
      <c r="M4" s="211">
        <v>25</v>
      </c>
      <c r="N4" s="211">
        <v>25</v>
      </c>
      <c r="O4" s="211">
        <v>25</v>
      </c>
      <c r="P4" s="211">
        <v>25</v>
      </c>
      <c r="Q4" s="211">
        <v>25</v>
      </c>
      <c r="R4" s="213">
        <v>25</v>
      </c>
    </row>
    <row r="5" spans="1:18" s="83" customFormat="1" x14ac:dyDescent="0.35">
      <c r="A5" s="208" t="s">
        <v>115</v>
      </c>
      <c r="B5" s="209" t="s">
        <v>786</v>
      </c>
      <c r="C5" s="210" t="s">
        <v>787</v>
      </c>
      <c r="D5" s="209" t="s">
        <v>775</v>
      </c>
      <c r="E5" s="434">
        <v>25</v>
      </c>
      <c r="F5" s="431">
        <v>25</v>
      </c>
      <c r="G5" s="431">
        <v>25</v>
      </c>
      <c r="H5" s="211">
        <v>25</v>
      </c>
      <c r="I5" s="55">
        <v>25</v>
      </c>
      <c r="J5" s="211">
        <v>25</v>
      </c>
      <c r="K5" s="211">
        <v>25</v>
      </c>
      <c r="L5" s="431">
        <v>25</v>
      </c>
      <c r="M5" s="211">
        <v>25</v>
      </c>
      <c r="N5" s="211">
        <v>25</v>
      </c>
      <c r="O5" s="211">
        <v>25</v>
      </c>
      <c r="P5" s="211">
        <v>25</v>
      </c>
      <c r="Q5" s="211">
        <v>25</v>
      </c>
      <c r="R5" s="213">
        <v>25</v>
      </c>
    </row>
    <row r="6" spans="1:18" x14ac:dyDescent="0.35">
      <c r="A6" s="59" t="s">
        <v>109</v>
      </c>
      <c r="B6" s="54" t="s">
        <v>10</v>
      </c>
      <c r="C6" s="104" t="s">
        <v>11</v>
      </c>
      <c r="D6" s="54">
        <v>90785</v>
      </c>
      <c r="E6" s="412">
        <v>0</v>
      </c>
      <c r="F6" s="414">
        <v>0</v>
      </c>
      <c r="G6" s="414">
        <v>0</v>
      </c>
      <c r="H6" s="61" t="s">
        <v>12</v>
      </c>
      <c r="I6" s="61">
        <v>0</v>
      </c>
      <c r="J6" s="61">
        <v>0</v>
      </c>
      <c r="K6" s="61">
        <v>0</v>
      </c>
      <c r="L6" s="414">
        <v>0</v>
      </c>
      <c r="M6" s="61">
        <v>0</v>
      </c>
      <c r="N6" s="61">
        <v>0</v>
      </c>
      <c r="O6" s="61">
        <v>0</v>
      </c>
      <c r="P6" s="61">
        <v>0</v>
      </c>
      <c r="Q6" s="61">
        <v>0</v>
      </c>
      <c r="R6" s="62">
        <v>0</v>
      </c>
    </row>
    <row r="7" spans="1:18" ht="29" x14ac:dyDescent="0.35">
      <c r="A7" s="68" t="s">
        <v>109</v>
      </c>
      <c r="B7" s="54" t="s">
        <v>110</v>
      </c>
      <c r="C7" s="104" t="s">
        <v>111</v>
      </c>
      <c r="D7" s="69" t="s">
        <v>112</v>
      </c>
      <c r="E7" s="412">
        <v>216.39240000000001</v>
      </c>
      <c r="F7" s="414">
        <v>216.39240000000001</v>
      </c>
      <c r="G7" s="414">
        <v>216.39240000000001</v>
      </c>
      <c r="H7" s="61">
        <v>216.39240000000001</v>
      </c>
      <c r="I7" s="61">
        <v>216.39240000000001</v>
      </c>
      <c r="J7" s="61">
        <v>216.39240000000001</v>
      </c>
      <c r="K7" s="61">
        <v>216.39240000000001</v>
      </c>
      <c r="L7" s="414">
        <v>216.39240000000001</v>
      </c>
      <c r="M7" s="61">
        <v>216.39240000000001</v>
      </c>
      <c r="N7" s="61">
        <v>216.39240000000001</v>
      </c>
      <c r="O7" s="61">
        <v>216.39240000000001</v>
      </c>
      <c r="P7" s="61">
        <v>216.39240000000001</v>
      </c>
      <c r="Q7" s="61">
        <v>216.39240000000001</v>
      </c>
      <c r="R7" s="62">
        <v>216.39240000000001</v>
      </c>
    </row>
    <row r="8" spans="1:18" ht="43.5" x14ac:dyDescent="0.35">
      <c r="A8" s="59" t="s">
        <v>113</v>
      </c>
      <c r="B8" s="54" t="s">
        <v>114</v>
      </c>
      <c r="C8" s="104" t="s">
        <v>111</v>
      </c>
      <c r="D8" s="72" t="s">
        <v>112</v>
      </c>
      <c r="E8" s="414">
        <v>385.71</v>
      </c>
      <c r="F8" s="414">
        <v>385.71</v>
      </c>
      <c r="G8" s="414">
        <v>385.71</v>
      </c>
      <c r="H8" s="61">
        <v>385.71</v>
      </c>
      <c r="I8" s="61">
        <v>385.71</v>
      </c>
      <c r="J8" s="61">
        <v>385.71</v>
      </c>
      <c r="K8" s="61">
        <v>385.71</v>
      </c>
      <c r="L8" s="414">
        <v>385.71</v>
      </c>
      <c r="M8" s="61">
        <v>385.71</v>
      </c>
      <c r="N8" s="61">
        <v>385.71</v>
      </c>
      <c r="O8" s="61">
        <v>385.71</v>
      </c>
      <c r="P8" s="61">
        <v>385.71</v>
      </c>
      <c r="Q8" s="61">
        <v>385.71</v>
      </c>
      <c r="R8" s="61">
        <v>385.71</v>
      </c>
    </row>
    <row r="9" spans="1:18" ht="43.5" x14ac:dyDescent="0.35">
      <c r="A9" s="59" t="s">
        <v>115</v>
      </c>
      <c r="B9" s="54" t="s">
        <v>116</v>
      </c>
      <c r="C9" s="104" t="s">
        <v>111</v>
      </c>
      <c r="D9" s="69" t="s">
        <v>112</v>
      </c>
      <c r="E9" s="412">
        <v>246.30840000000001</v>
      </c>
      <c r="F9" s="414">
        <v>246.30840000000001</v>
      </c>
      <c r="G9" s="414">
        <v>246.30840000000001</v>
      </c>
      <c r="H9" s="61">
        <v>246.30840000000001</v>
      </c>
      <c r="I9" s="61">
        <v>246.30840000000001</v>
      </c>
      <c r="J9" s="61">
        <v>246.30840000000001</v>
      </c>
      <c r="K9" s="61">
        <v>246.30840000000001</v>
      </c>
      <c r="L9" s="414">
        <v>246.30840000000001</v>
      </c>
      <c r="M9" s="61">
        <v>246.30840000000001</v>
      </c>
      <c r="N9" s="61">
        <v>246.30840000000001</v>
      </c>
      <c r="O9" s="61">
        <v>246.30840000000001</v>
      </c>
      <c r="P9" s="61">
        <v>246.30840000000001</v>
      </c>
      <c r="Q9" s="61">
        <v>246.30840000000001</v>
      </c>
      <c r="R9" s="62">
        <v>246.30840000000001</v>
      </c>
    </row>
    <row r="10" spans="1:18" ht="29" x14ac:dyDescent="0.35">
      <c r="A10" s="59" t="s">
        <v>109</v>
      </c>
      <c r="B10" s="54" t="s">
        <v>13</v>
      </c>
      <c r="C10" s="104" t="s">
        <v>14</v>
      </c>
      <c r="D10" s="54">
        <v>90791</v>
      </c>
      <c r="E10" s="62" t="s">
        <v>12</v>
      </c>
      <c r="F10" s="61" t="s">
        <v>12</v>
      </c>
      <c r="G10" s="82" t="s">
        <v>12</v>
      </c>
      <c r="H10" s="61" t="s">
        <v>12</v>
      </c>
      <c r="I10" s="61" t="s">
        <v>12</v>
      </c>
      <c r="J10" s="61" t="s">
        <v>12</v>
      </c>
      <c r="K10" s="61">
        <v>0</v>
      </c>
      <c r="L10" s="61" t="s">
        <v>12</v>
      </c>
      <c r="M10" s="61">
        <v>0</v>
      </c>
      <c r="N10" s="82" t="s">
        <v>12</v>
      </c>
      <c r="O10" s="61">
        <v>0</v>
      </c>
      <c r="P10" s="61" t="s">
        <v>12</v>
      </c>
      <c r="Q10" s="61">
        <v>0</v>
      </c>
      <c r="R10" s="62">
        <v>0</v>
      </c>
    </row>
    <row r="11" spans="1:18" ht="43.5" x14ac:dyDescent="0.35">
      <c r="A11" s="59" t="s">
        <v>109</v>
      </c>
      <c r="B11" s="54" t="s">
        <v>16</v>
      </c>
      <c r="C11" s="104" t="s">
        <v>999</v>
      </c>
      <c r="D11" s="54">
        <v>90846</v>
      </c>
      <c r="E11" s="62" t="s">
        <v>12</v>
      </c>
      <c r="F11" s="61" t="s">
        <v>12</v>
      </c>
      <c r="G11" s="61" t="s">
        <v>12</v>
      </c>
      <c r="H11" s="61" t="s">
        <v>12</v>
      </c>
      <c r="I11" s="61" t="s">
        <v>12</v>
      </c>
      <c r="J11" s="61" t="s">
        <v>12</v>
      </c>
      <c r="K11" s="61">
        <v>0</v>
      </c>
      <c r="L11" s="61" t="s">
        <v>12</v>
      </c>
      <c r="M11" s="61">
        <v>0</v>
      </c>
      <c r="N11" s="61" t="s">
        <v>12</v>
      </c>
      <c r="O11" s="61">
        <v>0</v>
      </c>
      <c r="P11" s="61" t="s">
        <v>12</v>
      </c>
      <c r="Q11" s="61">
        <v>0</v>
      </c>
      <c r="R11" s="62">
        <v>0</v>
      </c>
    </row>
    <row r="12" spans="1:18" ht="43.5" x14ac:dyDescent="0.35">
      <c r="A12" s="59" t="s">
        <v>109</v>
      </c>
      <c r="B12" s="54" t="s">
        <v>16</v>
      </c>
      <c r="C12" s="104" t="s">
        <v>1001</v>
      </c>
      <c r="D12" s="54">
        <v>90847</v>
      </c>
      <c r="E12" s="62" t="s">
        <v>12</v>
      </c>
      <c r="F12" s="61" t="s">
        <v>12</v>
      </c>
      <c r="G12" s="61" t="s">
        <v>12</v>
      </c>
      <c r="H12" s="61" t="s">
        <v>12</v>
      </c>
      <c r="I12" s="61" t="s">
        <v>12</v>
      </c>
      <c r="J12" s="61" t="s">
        <v>12</v>
      </c>
      <c r="K12" s="61">
        <v>0</v>
      </c>
      <c r="L12" s="61" t="s">
        <v>12</v>
      </c>
      <c r="M12" s="61">
        <v>0</v>
      </c>
      <c r="N12" s="61" t="s">
        <v>12</v>
      </c>
      <c r="O12" s="61">
        <v>0</v>
      </c>
      <c r="P12" s="61" t="s">
        <v>12</v>
      </c>
      <c r="Q12" s="61">
        <v>0</v>
      </c>
      <c r="R12" s="62">
        <v>0</v>
      </c>
    </row>
    <row r="13" spans="1:18" ht="29" x14ac:dyDescent="0.35">
      <c r="A13" s="59" t="s">
        <v>109</v>
      </c>
      <c r="B13" s="54" t="s">
        <v>16</v>
      </c>
      <c r="C13" s="104" t="s">
        <v>17</v>
      </c>
      <c r="D13" s="54">
        <v>90849</v>
      </c>
      <c r="E13" s="62" t="s">
        <v>12</v>
      </c>
      <c r="F13" s="61" t="s">
        <v>12</v>
      </c>
      <c r="G13" s="61" t="s">
        <v>12</v>
      </c>
      <c r="H13" s="61" t="s">
        <v>12</v>
      </c>
      <c r="I13" s="61" t="s">
        <v>12</v>
      </c>
      <c r="J13" s="61" t="s">
        <v>12</v>
      </c>
      <c r="K13" s="61">
        <v>0</v>
      </c>
      <c r="L13" s="61" t="s">
        <v>12</v>
      </c>
      <c r="M13" s="61">
        <v>0</v>
      </c>
      <c r="N13" s="61" t="s">
        <v>12</v>
      </c>
      <c r="O13" s="61">
        <v>0</v>
      </c>
      <c r="P13" s="61" t="s">
        <v>12</v>
      </c>
      <c r="Q13" s="61">
        <v>0</v>
      </c>
      <c r="R13" s="62">
        <v>0</v>
      </c>
    </row>
    <row r="14" spans="1:18" ht="116" x14ac:dyDescent="0.35">
      <c r="A14" s="59" t="s">
        <v>109</v>
      </c>
      <c r="B14" s="54" t="s">
        <v>13</v>
      </c>
      <c r="C14" s="104" t="s">
        <v>18</v>
      </c>
      <c r="D14" s="54">
        <v>90885</v>
      </c>
      <c r="E14" s="62" t="s">
        <v>12</v>
      </c>
      <c r="F14" s="61" t="s">
        <v>12</v>
      </c>
      <c r="G14" s="61" t="s">
        <v>12</v>
      </c>
      <c r="H14" s="61" t="s">
        <v>12</v>
      </c>
      <c r="I14" s="61" t="s">
        <v>12</v>
      </c>
      <c r="J14" s="61" t="s">
        <v>12</v>
      </c>
      <c r="K14" s="61">
        <v>0</v>
      </c>
      <c r="L14" s="61" t="s">
        <v>12</v>
      </c>
      <c r="M14" s="61">
        <v>0</v>
      </c>
      <c r="N14" s="61" t="s">
        <v>12</v>
      </c>
      <c r="O14" s="61">
        <v>0</v>
      </c>
      <c r="P14" s="61" t="s">
        <v>12</v>
      </c>
      <c r="Q14" s="61">
        <v>0</v>
      </c>
      <c r="R14" s="62">
        <v>0</v>
      </c>
    </row>
    <row r="15" spans="1:18" ht="72.5" x14ac:dyDescent="0.35">
      <c r="A15" s="59" t="s">
        <v>109</v>
      </c>
      <c r="B15" s="54" t="s">
        <v>10</v>
      </c>
      <c r="C15" s="104" t="s">
        <v>19</v>
      </c>
      <c r="D15" s="54">
        <v>90887</v>
      </c>
      <c r="E15" s="62" t="s">
        <v>12</v>
      </c>
      <c r="F15" s="61" t="s">
        <v>12</v>
      </c>
      <c r="G15" s="61" t="s">
        <v>12</v>
      </c>
      <c r="H15" s="61" t="s">
        <v>12</v>
      </c>
      <c r="I15" s="61" t="s">
        <v>12</v>
      </c>
      <c r="J15" s="61" t="s">
        <v>12</v>
      </c>
      <c r="K15" s="61">
        <v>0</v>
      </c>
      <c r="L15" s="414">
        <v>0</v>
      </c>
      <c r="M15" s="61">
        <v>0</v>
      </c>
      <c r="N15" s="61">
        <v>0</v>
      </c>
      <c r="O15" s="61">
        <v>0</v>
      </c>
      <c r="P15" s="61">
        <v>0</v>
      </c>
      <c r="Q15" s="61">
        <v>0</v>
      </c>
      <c r="R15" s="62">
        <v>0</v>
      </c>
    </row>
    <row r="16" spans="1:18" ht="29" x14ac:dyDescent="0.35">
      <c r="A16" s="59" t="s">
        <v>109</v>
      </c>
      <c r="B16" s="54" t="s">
        <v>13</v>
      </c>
      <c r="C16" s="104" t="s">
        <v>22</v>
      </c>
      <c r="D16" s="54">
        <v>96130</v>
      </c>
      <c r="E16" s="62" t="s">
        <v>12</v>
      </c>
      <c r="F16" s="61" t="s">
        <v>12</v>
      </c>
      <c r="G16" s="61" t="s">
        <v>12</v>
      </c>
      <c r="H16" s="61" t="s">
        <v>12</v>
      </c>
      <c r="I16" s="61" t="s">
        <v>12</v>
      </c>
      <c r="J16" s="61" t="s">
        <v>12</v>
      </c>
      <c r="K16" s="61" t="s">
        <v>12</v>
      </c>
      <c r="L16" s="61" t="s">
        <v>12</v>
      </c>
      <c r="M16" s="61">
        <v>0</v>
      </c>
      <c r="N16" s="61" t="s">
        <v>12</v>
      </c>
      <c r="O16" s="61">
        <v>0</v>
      </c>
      <c r="P16" s="61" t="s">
        <v>12</v>
      </c>
      <c r="Q16" s="61">
        <v>0</v>
      </c>
      <c r="R16" s="62">
        <v>0</v>
      </c>
    </row>
    <row r="17" spans="1:18" ht="43.5" x14ac:dyDescent="0.35">
      <c r="A17" s="59" t="s">
        <v>109</v>
      </c>
      <c r="B17" s="54" t="s">
        <v>13</v>
      </c>
      <c r="C17" s="104" t="s">
        <v>23</v>
      </c>
      <c r="D17" s="54">
        <v>96131</v>
      </c>
      <c r="E17" s="62" t="s">
        <v>12</v>
      </c>
      <c r="F17" s="61" t="s">
        <v>12</v>
      </c>
      <c r="G17" s="61" t="s">
        <v>12</v>
      </c>
      <c r="H17" s="61" t="s">
        <v>12</v>
      </c>
      <c r="I17" s="61" t="s">
        <v>12</v>
      </c>
      <c r="J17" s="61" t="s">
        <v>12</v>
      </c>
      <c r="K17" s="61" t="s">
        <v>12</v>
      </c>
      <c r="L17" s="61" t="s">
        <v>12</v>
      </c>
      <c r="M17" s="61">
        <v>0</v>
      </c>
      <c r="N17" s="61" t="s">
        <v>12</v>
      </c>
      <c r="O17" s="61">
        <v>0</v>
      </c>
      <c r="P17" s="61" t="s">
        <v>12</v>
      </c>
      <c r="Q17" s="61">
        <v>0</v>
      </c>
      <c r="R17" s="62">
        <v>0</v>
      </c>
    </row>
    <row r="18" spans="1:18" ht="58" x14ac:dyDescent="0.35">
      <c r="A18" s="59" t="s">
        <v>109</v>
      </c>
      <c r="B18" s="54" t="s">
        <v>10</v>
      </c>
      <c r="C18" s="104" t="s">
        <v>25</v>
      </c>
      <c r="D18" s="54">
        <v>96170</v>
      </c>
      <c r="E18" s="412">
        <v>0</v>
      </c>
      <c r="F18" s="414">
        <v>0</v>
      </c>
      <c r="G18" s="414">
        <v>0</v>
      </c>
      <c r="H18" s="61" t="s">
        <v>12</v>
      </c>
      <c r="I18" s="61" t="s">
        <v>12</v>
      </c>
      <c r="J18" s="61" t="s">
        <v>12</v>
      </c>
      <c r="K18" s="61">
        <v>0</v>
      </c>
      <c r="L18" s="414">
        <v>0</v>
      </c>
      <c r="M18" s="61">
        <v>0</v>
      </c>
      <c r="N18" s="61">
        <v>0</v>
      </c>
      <c r="O18" s="61">
        <v>0</v>
      </c>
      <c r="P18" s="61" t="s">
        <v>12</v>
      </c>
      <c r="Q18" s="61">
        <v>0</v>
      </c>
      <c r="R18" s="62">
        <v>0</v>
      </c>
    </row>
    <row r="19" spans="1:18" ht="58" x14ac:dyDescent="0.35">
      <c r="A19" s="59" t="s">
        <v>109</v>
      </c>
      <c r="B19" s="54" t="s">
        <v>10</v>
      </c>
      <c r="C19" s="104" t="s">
        <v>26</v>
      </c>
      <c r="D19" s="54">
        <v>96171</v>
      </c>
      <c r="E19" s="412">
        <v>0</v>
      </c>
      <c r="F19" s="414">
        <v>0</v>
      </c>
      <c r="G19" s="414">
        <v>0</v>
      </c>
      <c r="H19" s="61" t="s">
        <v>12</v>
      </c>
      <c r="I19" s="61" t="s">
        <v>12</v>
      </c>
      <c r="J19" s="61" t="s">
        <v>12</v>
      </c>
      <c r="K19" s="61">
        <v>0</v>
      </c>
      <c r="L19" s="414">
        <v>0</v>
      </c>
      <c r="M19" s="61">
        <v>0</v>
      </c>
      <c r="N19" s="61">
        <v>0</v>
      </c>
      <c r="O19" s="61">
        <v>0</v>
      </c>
      <c r="P19" s="61" t="s">
        <v>12</v>
      </c>
      <c r="Q19" s="61">
        <v>0</v>
      </c>
      <c r="R19" s="62">
        <v>0</v>
      </c>
    </row>
    <row r="20" spans="1:18" ht="87" x14ac:dyDescent="0.35">
      <c r="A20" s="59" t="s">
        <v>109</v>
      </c>
      <c r="B20" s="54" t="s">
        <v>13</v>
      </c>
      <c r="C20" s="104" t="s">
        <v>1017</v>
      </c>
      <c r="D20" s="54" t="s">
        <v>58</v>
      </c>
      <c r="E20" s="412">
        <v>0</v>
      </c>
      <c r="F20" s="414">
        <v>0</v>
      </c>
      <c r="G20" s="414">
        <v>0</v>
      </c>
      <c r="H20" s="61" t="s">
        <v>12</v>
      </c>
      <c r="I20" s="61">
        <v>0</v>
      </c>
      <c r="J20" s="61">
        <v>0</v>
      </c>
      <c r="K20" s="61">
        <v>0</v>
      </c>
      <c r="L20" s="414">
        <v>0</v>
      </c>
      <c r="M20" s="61">
        <v>0</v>
      </c>
      <c r="N20" s="61">
        <v>0</v>
      </c>
      <c r="O20" s="61">
        <v>0</v>
      </c>
      <c r="P20" s="61">
        <v>0</v>
      </c>
      <c r="Q20" s="61">
        <v>0</v>
      </c>
      <c r="R20" s="62">
        <v>0</v>
      </c>
    </row>
    <row r="21" spans="1:18" ht="29" x14ac:dyDescent="0.35">
      <c r="A21" s="59" t="s">
        <v>109</v>
      </c>
      <c r="B21" s="54" t="s">
        <v>59</v>
      </c>
      <c r="C21" s="104" t="s">
        <v>60</v>
      </c>
      <c r="D21" s="54" t="s">
        <v>61</v>
      </c>
      <c r="E21" s="62" t="s">
        <v>12</v>
      </c>
      <c r="F21" s="61" t="s">
        <v>12</v>
      </c>
      <c r="G21" s="61" t="s">
        <v>12</v>
      </c>
      <c r="H21" s="61" t="s">
        <v>12</v>
      </c>
      <c r="I21" s="61">
        <v>0</v>
      </c>
      <c r="J21" s="61">
        <v>0</v>
      </c>
      <c r="K21" s="61">
        <v>0</v>
      </c>
      <c r="L21" s="414">
        <v>0</v>
      </c>
      <c r="M21" s="61">
        <v>0</v>
      </c>
      <c r="N21" s="61">
        <v>0</v>
      </c>
      <c r="O21" s="61">
        <v>0</v>
      </c>
      <c r="P21" s="82" t="s">
        <v>12</v>
      </c>
      <c r="Q21" s="61">
        <v>0</v>
      </c>
      <c r="R21" s="62">
        <v>0</v>
      </c>
    </row>
    <row r="22" spans="1:18" ht="43.5" x14ac:dyDescent="0.35">
      <c r="A22" s="59" t="s">
        <v>109</v>
      </c>
      <c r="B22" s="54" t="s">
        <v>62</v>
      </c>
      <c r="C22" s="104" t="s">
        <v>63</v>
      </c>
      <c r="D22" s="54" t="s">
        <v>64</v>
      </c>
      <c r="E22" s="62" t="s">
        <v>12</v>
      </c>
      <c r="F22" s="61" t="s">
        <v>12</v>
      </c>
      <c r="G22" s="61" t="s">
        <v>12</v>
      </c>
      <c r="H22" s="61" t="s">
        <v>12</v>
      </c>
      <c r="I22" s="61">
        <v>0</v>
      </c>
      <c r="J22" s="61">
        <v>0</v>
      </c>
      <c r="K22" s="61">
        <v>0</v>
      </c>
      <c r="L22" s="414">
        <v>0</v>
      </c>
      <c r="M22" s="61">
        <v>0</v>
      </c>
      <c r="N22" s="61">
        <v>0</v>
      </c>
      <c r="O22" s="61">
        <v>0</v>
      </c>
      <c r="P22" s="61" t="s">
        <v>12</v>
      </c>
      <c r="Q22" s="61">
        <v>0</v>
      </c>
      <c r="R22" s="62">
        <v>0</v>
      </c>
    </row>
    <row r="23" spans="1:18" ht="43.5" x14ac:dyDescent="0.35">
      <c r="A23" s="59" t="s">
        <v>109</v>
      </c>
      <c r="B23" s="54" t="s">
        <v>65</v>
      </c>
      <c r="C23" s="104" t="s">
        <v>66</v>
      </c>
      <c r="D23" s="54" t="s">
        <v>67</v>
      </c>
      <c r="E23" s="62" t="s">
        <v>12</v>
      </c>
      <c r="F23" s="414">
        <v>0</v>
      </c>
      <c r="G23" s="414">
        <v>0</v>
      </c>
      <c r="H23" s="61" t="s">
        <v>12</v>
      </c>
      <c r="I23" s="61">
        <v>0</v>
      </c>
      <c r="J23" s="61">
        <v>0</v>
      </c>
      <c r="K23" s="61">
        <v>0</v>
      </c>
      <c r="L23" s="414">
        <v>0</v>
      </c>
      <c r="M23" s="61">
        <v>0</v>
      </c>
      <c r="N23" s="61">
        <v>0</v>
      </c>
      <c r="O23" s="61">
        <v>0</v>
      </c>
      <c r="P23" s="61" t="s">
        <v>12</v>
      </c>
      <c r="Q23" s="61">
        <v>0</v>
      </c>
      <c r="R23" s="62">
        <v>0</v>
      </c>
    </row>
    <row r="24" spans="1:18" ht="72.5" x14ac:dyDescent="0.35">
      <c r="A24" s="59" t="s">
        <v>109</v>
      </c>
      <c r="B24" s="54" t="s">
        <v>68</v>
      </c>
      <c r="C24" s="104" t="s">
        <v>69</v>
      </c>
      <c r="D24" s="54" t="s">
        <v>70</v>
      </c>
      <c r="E24" s="62" t="s">
        <v>12</v>
      </c>
      <c r="F24" s="61" t="s">
        <v>12</v>
      </c>
      <c r="G24" s="61" t="s">
        <v>12</v>
      </c>
      <c r="H24" s="55">
        <f>50.8255035/4.5</f>
        <v>11.294556333333334</v>
      </c>
      <c r="I24" s="61" t="s">
        <v>12</v>
      </c>
      <c r="J24" s="61" t="s">
        <v>12</v>
      </c>
      <c r="K24" s="61" t="s">
        <v>12</v>
      </c>
      <c r="L24" s="61" t="s">
        <v>12</v>
      </c>
      <c r="M24" s="61" t="s">
        <v>12</v>
      </c>
      <c r="N24" s="61" t="s">
        <v>12</v>
      </c>
      <c r="O24" s="61" t="s">
        <v>12</v>
      </c>
      <c r="P24" s="61" t="s">
        <v>12</v>
      </c>
      <c r="Q24" s="61" t="s">
        <v>12</v>
      </c>
      <c r="R24" s="62" t="s">
        <v>12</v>
      </c>
    </row>
    <row r="25" spans="1:18" ht="29" x14ac:dyDescent="0.35">
      <c r="A25" s="59" t="s">
        <v>109</v>
      </c>
      <c r="B25" s="54" t="s">
        <v>68</v>
      </c>
      <c r="C25" s="104" t="s">
        <v>75</v>
      </c>
      <c r="D25" s="54" t="s">
        <v>76</v>
      </c>
      <c r="E25" s="62" t="s">
        <v>12</v>
      </c>
      <c r="F25" s="61" t="s">
        <v>12</v>
      </c>
      <c r="G25" s="61" t="s">
        <v>12</v>
      </c>
      <c r="H25" s="55">
        <v>50.825503499999996</v>
      </c>
      <c r="I25" s="61" t="s">
        <v>12</v>
      </c>
      <c r="J25" s="61" t="s">
        <v>12</v>
      </c>
      <c r="K25" s="61" t="s">
        <v>12</v>
      </c>
      <c r="L25" s="61" t="s">
        <v>12</v>
      </c>
      <c r="M25" s="61" t="s">
        <v>12</v>
      </c>
      <c r="N25" s="61" t="s">
        <v>12</v>
      </c>
      <c r="O25" s="61" t="s">
        <v>12</v>
      </c>
      <c r="P25" s="61" t="s">
        <v>12</v>
      </c>
      <c r="Q25" s="61" t="s">
        <v>12</v>
      </c>
      <c r="R25" s="62" t="s">
        <v>12</v>
      </c>
    </row>
    <row r="26" spans="1:18" ht="58" x14ac:dyDescent="0.35">
      <c r="A26" s="59" t="s">
        <v>109</v>
      </c>
      <c r="B26" s="54" t="s">
        <v>13</v>
      </c>
      <c r="C26" s="104" t="s">
        <v>77</v>
      </c>
      <c r="D26" s="54" t="s">
        <v>78</v>
      </c>
      <c r="E26" s="412">
        <v>0</v>
      </c>
      <c r="F26" s="414">
        <v>0</v>
      </c>
      <c r="G26" s="414">
        <v>0</v>
      </c>
      <c r="H26" s="61">
        <v>0</v>
      </c>
      <c r="I26" s="61">
        <v>0</v>
      </c>
      <c r="J26" s="61">
        <v>0</v>
      </c>
      <c r="K26" s="61">
        <v>0</v>
      </c>
      <c r="L26" s="61" t="s">
        <v>12</v>
      </c>
      <c r="M26" s="61">
        <v>0</v>
      </c>
      <c r="N26" s="61">
        <v>0</v>
      </c>
      <c r="O26" s="61">
        <v>0</v>
      </c>
      <c r="P26" s="61">
        <v>0</v>
      </c>
      <c r="Q26" s="61">
        <v>0</v>
      </c>
      <c r="R26" s="62">
        <v>0</v>
      </c>
    </row>
    <row r="27" spans="1:18" ht="29" x14ac:dyDescent="0.35">
      <c r="A27" s="59" t="s">
        <v>109</v>
      </c>
      <c r="B27" s="54" t="s">
        <v>13</v>
      </c>
      <c r="C27" s="104" t="s">
        <v>79</v>
      </c>
      <c r="D27" s="54" t="s">
        <v>80</v>
      </c>
      <c r="E27" s="412">
        <v>0</v>
      </c>
      <c r="F27" s="414">
        <v>0</v>
      </c>
      <c r="G27" s="414">
        <v>0</v>
      </c>
      <c r="H27" s="61" t="s">
        <v>12</v>
      </c>
      <c r="I27" s="61">
        <v>0</v>
      </c>
      <c r="J27" s="61">
        <v>0</v>
      </c>
      <c r="K27" s="61">
        <v>0</v>
      </c>
      <c r="L27" s="61" t="s">
        <v>12</v>
      </c>
      <c r="M27" s="61">
        <v>0</v>
      </c>
      <c r="N27" s="61">
        <v>0</v>
      </c>
      <c r="O27" s="61">
        <v>0</v>
      </c>
      <c r="P27" s="61">
        <v>0</v>
      </c>
      <c r="Q27" s="61">
        <v>0</v>
      </c>
      <c r="R27" s="62">
        <v>0</v>
      </c>
    </row>
    <row r="28" spans="1:18" ht="29" x14ac:dyDescent="0.35">
      <c r="A28" s="59" t="s">
        <v>109</v>
      </c>
      <c r="B28" s="54" t="s">
        <v>13</v>
      </c>
      <c r="C28" s="104" t="s">
        <v>955</v>
      </c>
      <c r="D28" s="54" t="s">
        <v>952</v>
      </c>
      <c r="E28" s="412">
        <v>36.380360400000001</v>
      </c>
      <c r="F28" s="414">
        <v>45.475450500000001</v>
      </c>
      <c r="G28" s="414">
        <v>52.965524699999996</v>
      </c>
      <c r="H28" s="55" t="s">
        <v>12</v>
      </c>
      <c r="I28" s="55">
        <v>53.500529999999998</v>
      </c>
      <c r="J28" s="55">
        <v>56.175556499999999</v>
      </c>
      <c r="K28" s="55">
        <v>64.735641299999997</v>
      </c>
      <c r="L28" s="55" t="s">
        <v>12</v>
      </c>
      <c r="M28" s="55">
        <v>99.510985799999986</v>
      </c>
      <c r="N28" s="55">
        <v>100.5809964</v>
      </c>
      <c r="O28" s="55">
        <v>111.28110240000001</v>
      </c>
      <c r="P28" s="55">
        <v>118.77117659999999</v>
      </c>
      <c r="Q28" s="55">
        <v>123.051219</v>
      </c>
      <c r="R28" s="76">
        <v>247.70745389999999</v>
      </c>
    </row>
    <row r="29" spans="1:18" ht="72.5" x14ac:dyDescent="0.35">
      <c r="A29" s="59" t="s">
        <v>109</v>
      </c>
      <c r="B29" s="54" t="s">
        <v>85</v>
      </c>
      <c r="C29" s="104" t="s">
        <v>847</v>
      </c>
      <c r="D29" s="54" t="s">
        <v>87</v>
      </c>
      <c r="E29" s="412">
        <v>0</v>
      </c>
      <c r="F29" s="414">
        <v>0</v>
      </c>
      <c r="G29" s="414">
        <v>0</v>
      </c>
      <c r="H29" s="61" t="s">
        <v>12</v>
      </c>
      <c r="I29" s="61">
        <v>0</v>
      </c>
      <c r="J29" s="61">
        <v>0</v>
      </c>
      <c r="K29" s="61">
        <v>0</v>
      </c>
      <c r="L29" s="414">
        <v>0</v>
      </c>
      <c r="M29" s="61">
        <v>0</v>
      </c>
      <c r="N29" s="61">
        <v>0</v>
      </c>
      <c r="O29" s="61">
        <v>0</v>
      </c>
      <c r="P29" s="61" t="s">
        <v>12</v>
      </c>
      <c r="Q29" s="61">
        <v>0</v>
      </c>
      <c r="R29" s="62">
        <v>0</v>
      </c>
    </row>
    <row r="30" spans="1:18" ht="87" x14ac:dyDescent="0.35">
      <c r="A30" s="59" t="s">
        <v>109</v>
      </c>
      <c r="B30" s="54" t="s">
        <v>85</v>
      </c>
      <c r="C30" s="104" t="s">
        <v>849</v>
      </c>
      <c r="D30" s="54" t="s">
        <v>87</v>
      </c>
      <c r="E30" s="412">
        <v>0</v>
      </c>
      <c r="F30" s="414">
        <v>0</v>
      </c>
      <c r="G30" s="414">
        <v>0</v>
      </c>
      <c r="H30" s="61" t="s">
        <v>12</v>
      </c>
      <c r="I30" s="61">
        <v>0</v>
      </c>
      <c r="J30" s="61">
        <v>0</v>
      </c>
      <c r="K30" s="61">
        <v>0</v>
      </c>
      <c r="L30" s="414">
        <v>0</v>
      </c>
      <c r="M30" s="61">
        <v>0</v>
      </c>
      <c r="N30" s="61">
        <v>0</v>
      </c>
      <c r="O30" s="61">
        <v>0</v>
      </c>
      <c r="P30" s="61" t="s">
        <v>12</v>
      </c>
      <c r="Q30" s="61">
        <v>0</v>
      </c>
      <c r="R30" s="62">
        <v>0</v>
      </c>
    </row>
    <row r="31" spans="1:18" ht="29" x14ac:dyDescent="0.35">
      <c r="A31" s="59" t="s">
        <v>109</v>
      </c>
      <c r="B31" s="54" t="s">
        <v>85</v>
      </c>
      <c r="C31" s="104" t="s">
        <v>88</v>
      </c>
      <c r="D31" s="54" t="s">
        <v>89</v>
      </c>
      <c r="E31" s="412">
        <v>0</v>
      </c>
      <c r="F31" s="414">
        <v>0</v>
      </c>
      <c r="G31" s="414">
        <v>0</v>
      </c>
      <c r="H31" s="61" t="s">
        <v>12</v>
      </c>
      <c r="I31" s="61">
        <v>0</v>
      </c>
      <c r="J31" s="61">
        <v>0</v>
      </c>
      <c r="K31" s="61">
        <v>0</v>
      </c>
      <c r="L31" s="414">
        <v>0</v>
      </c>
      <c r="M31" s="61">
        <v>0</v>
      </c>
      <c r="N31" s="61">
        <v>0</v>
      </c>
      <c r="O31" s="61">
        <v>0</v>
      </c>
      <c r="P31" s="61" t="s">
        <v>12</v>
      </c>
      <c r="Q31" s="61">
        <v>0</v>
      </c>
      <c r="R31" s="62">
        <v>0</v>
      </c>
    </row>
    <row r="32" spans="1:18" ht="43.5" x14ac:dyDescent="0.35">
      <c r="A32" s="59" t="s">
        <v>109</v>
      </c>
      <c r="B32" s="54" t="s">
        <v>59</v>
      </c>
      <c r="C32" s="104" t="s">
        <v>90</v>
      </c>
      <c r="D32" s="54" t="s">
        <v>91</v>
      </c>
      <c r="E32" s="62" t="s">
        <v>12</v>
      </c>
      <c r="F32" s="61" t="s">
        <v>12</v>
      </c>
      <c r="G32" s="61" t="s">
        <v>12</v>
      </c>
      <c r="H32" s="61" t="s">
        <v>12</v>
      </c>
      <c r="I32" s="61">
        <v>0</v>
      </c>
      <c r="J32" s="61">
        <v>0</v>
      </c>
      <c r="K32" s="61">
        <v>0</v>
      </c>
      <c r="L32" s="61" t="s">
        <v>12</v>
      </c>
      <c r="M32" s="61">
        <v>0</v>
      </c>
      <c r="N32" s="61">
        <v>0</v>
      </c>
      <c r="O32" s="61">
        <v>0</v>
      </c>
      <c r="P32" s="61" t="s">
        <v>12</v>
      </c>
      <c r="Q32" s="61">
        <v>0</v>
      </c>
      <c r="R32" s="62">
        <v>0</v>
      </c>
    </row>
    <row r="33" spans="1:18" ht="58" x14ac:dyDescent="0.35">
      <c r="A33" s="59" t="s">
        <v>109</v>
      </c>
      <c r="B33" s="54" t="s">
        <v>92</v>
      </c>
      <c r="C33" s="104" t="s">
        <v>93</v>
      </c>
      <c r="D33" s="54" t="s">
        <v>94</v>
      </c>
      <c r="E33" s="62" t="s">
        <v>12</v>
      </c>
      <c r="F33" s="414">
        <v>0</v>
      </c>
      <c r="G33" s="414">
        <v>0</v>
      </c>
      <c r="H33" s="61" t="s">
        <v>12</v>
      </c>
      <c r="I33" s="61">
        <v>0</v>
      </c>
      <c r="J33" s="61">
        <v>0</v>
      </c>
      <c r="K33" s="61">
        <v>0</v>
      </c>
      <c r="L33" s="414">
        <v>0</v>
      </c>
      <c r="M33" s="61">
        <v>0</v>
      </c>
      <c r="N33" s="61">
        <v>0</v>
      </c>
      <c r="O33" s="61">
        <v>0</v>
      </c>
      <c r="P33" s="61" t="s">
        <v>12</v>
      </c>
      <c r="Q33" s="61">
        <v>0</v>
      </c>
      <c r="R33" s="62">
        <v>0</v>
      </c>
    </row>
    <row r="34" spans="1:18" ht="43.5" x14ac:dyDescent="0.35">
      <c r="A34" s="59" t="s">
        <v>109</v>
      </c>
      <c r="B34" s="54" t="s">
        <v>10</v>
      </c>
      <c r="C34" s="104" t="s">
        <v>95</v>
      </c>
      <c r="D34" s="54" t="s">
        <v>96</v>
      </c>
      <c r="E34" s="412">
        <v>0</v>
      </c>
      <c r="F34" s="414">
        <v>0</v>
      </c>
      <c r="G34" s="414">
        <v>0</v>
      </c>
      <c r="H34" s="61" t="s">
        <v>12</v>
      </c>
      <c r="I34" s="61">
        <v>0</v>
      </c>
      <c r="J34" s="61">
        <v>0</v>
      </c>
      <c r="K34" s="61">
        <v>0</v>
      </c>
      <c r="L34" s="414">
        <v>0</v>
      </c>
      <c r="M34" s="61">
        <v>0</v>
      </c>
      <c r="N34" s="61">
        <v>0</v>
      </c>
      <c r="O34" s="61">
        <v>0</v>
      </c>
      <c r="P34" s="82">
        <v>0</v>
      </c>
      <c r="Q34" s="61">
        <v>0</v>
      </c>
      <c r="R34" s="62">
        <v>0</v>
      </c>
    </row>
    <row r="35" spans="1:18" x14ac:dyDescent="0.35">
      <c r="A35" s="59" t="s">
        <v>113</v>
      </c>
      <c r="B35" s="54" t="s">
        <v>10</v>
      </c>
      <c r="C35" s="104" t="s">
        <v>11</v>
      </c>
      <c r="D35" s="72">
        <v>90785</v>
      </c>
      <c r="E35" s="412">
        <v>0</v>
      </c>
      <c r="F35" s="414">
        <v>0</v>
      </c>
      <c r="G35" s="414">
        <v>0</v>
      </c>
      <c r="H35" s="55" t="s">
        <v>12</v>
      </c>
      <c r="I35" s="55">
        <v>0</v>
      </c>
      <c r="J35" s="55">
        <v>0</v>
      </c>
      <c r="K35" s="55">
        <v>0</v>
      </c>
      <c r="L35" s="414">
        <v>0</v>
      </c>
      <c r="M35" s="55">
        <v>0</v>
      </c>
      <c r="N35" s="55">
        <v>0</v>
      </c>
      <c r="O35" s="55">
        <v>0</v>
      </c>
      <c r="P35" s="55">
        <v>0</v>
      </c>
      <c r="Q35" s="55">
        <v>0</v>
      </c>
      <c r="R35" s="76">
        <v>0</v>
      </c>
    </row>
    <row r="36" spans="1:18" ht="29" x14ac:dyDescent="0.35">
      <c r="A36" s="59" t="s">
        <v>113</v>
      </c>
      <c r="B36" s="54" t="s">
        <v>13</v>
      </c>
      <c r="C36" s="104" t="s">
        <v>14</v>
      </c>
      <c r="D36" s="72">
        <v>90791</v>
      </c>
      <c r="E36" s="76" t="s">
        <v>12</v>
      </c>
      <c r="F36" s="55" t="s">
        <v>12</v>
      </c>
      <c r="G36" s="55" t="s">
        <v>12</v>
      </c>
      <c r="H36" s="55" t="s">
        <v>12</v>
      </c>
      <c r="I36" s="55" t="s">
        <v>12</v>
      </c>
      <c r="J36" s="55" t="s">
        <v>12</v>
      </c>
      <c r="K36" s="55">
        <v>0</v>
      </c>
      <c r="L36" s="55" t="s">
        <v>12</v>
      </c>
      <c r="M36" s="55">
        <v>0</v>
      </c>
      <c r="N36" s="55" t="s">
        <v>12</v>
      </c>
      <c r="O36" s="55">
        <v>0</v>
      </c>
      <c r="P36" s="55" t="s">
        <v>12</v>
      </c>
      <c r="Q36" s="55">
        <v>0</v>
      </c>
      <c r="R36" s="76">
        <v>0</v>
      </c>
    </row>
    <row r="37" spans="1:18" ht="43.5" x14ac:dyDescent="0.35">
      <c r="A37" s="59" t="s">
        <v>113</v>
      </c>
      <c r="B37" s="54" t="s">
        <v>16</v>
      </c>
      <c r="C37" s="104" t="s">
        <v>999</v>
      </c>
      <c r="D37" s="72">
        <v>90846</v>
      </c>
      <c r="E37" s="76" t="s">
        <v>12</v>
      </c>
      <c r="F37" s="55" t="s">
        <v>12</v>
      </c>
      <c r="G37" s="55" t="s">
        <v>12</v>
      </c>
      <c r="H37" s="55" t="s">
        <v>12</v>
      </c>
      <c r="I37" s="55" t="s">
        <v>12</v>
      </c>
      <c r="J37" s="55" t="s">
        <v>12</v>
      </c>
      <c r="K37" s="55">
        <v>0</v>
      </c>
      <c r="L37" s="55" t="s">
        <v>12</v>
      </c>
      <c r="M37" s="55">
        <v>0</v>
      </c>
      <c r="N37" s="55" t="s">
        <v>12</v>
      </c>
      <c r="O37" s="55">
        <v>0</v>
      </c>
      <c r="P37" s="55" t="s">
        <v>12</v>
      </c>
      <c r="Q37" s="55">
        <v>0</v>
      </c>
      <c r="R37" s="76">
        <v>0</v>
      </c>
    </row>
    <row r="38" spans="1:18" ht="43.5" x14ac:dyDescent="0.35">
      <c r="A38" s="59" t="s">
        <v>113</v>
      </c>
      <c r="B38" s="54" t="s">
        <v>16</v>
      </c>
      <c r="C38" s="104" t="s">
        <v>1001</v>
      </c>
      <c r="D38" s="72">
        <v>90847</v>
      </c>
      <c r="E38" s="76" t="s">
        <v>12</v>
      </c>
      <c r="F38" s="55" t="s">
        <v>12</v>
      </c>
      <c r="G38" s="55" t="s">
        <v>12</v>
      </c>
      <c r="H38" s="55" t="s">
        <v>12</v>
      </c>
      <c r="I38" s="55" t="s">
        <v>12</v>
      </c>
      <c r="J38" s="55" t="s">
        <v>12</v>
      </c>
      <c r="K38" s="55">
        <v>0</v>
      </c>
      <c r="L38" s="55" t="s">
        <v>12</v>
      </c>
      <c r="M38" s="55">
        <v>0</v>
      </c>
      <c r="N38" s="55" t="s">
        <v>12</v>
      </c>
      <c r="O38" s="55">
        <v>0</v>
      </c>
      <c r="P38" s="55" t="s">
        <v>12</v>
      </c>
      <c r="Q38" s="55">
        <v>0</v>
      </c>
      <c r="R38" s="76">
        <v>0</v>
      </c>
    </row>
    <row r="39" spans="1:18" ht="29" x14ac:dyDescent="0.35">
      <c r="A39" s="59" t="s">
        <v>113</v>
      </c>
      <c r="B39" s="54" t="s">
        <v>16</v>
      </c>
      <c r="C39" s="104" t="s">
        <v>17</v>
      </c>
      <c r="D39" s="72">
        <v>90849</v>
      </c>
      <c r="E39" s="76" t="s">
        <v>12</v>
      </c>
      <c r="F39" s="55" t="s">
        <v>12</v>
      </c>
      <c r="G39" s="55" t="s">
        <v>12</v>
      </c>
      <c r="H39" s="55" t="s">
        <v>12</v>
      </c>
      <c r="I39" s="55" t="s">
        <v>12</v>
      </c>
      <c r="J39" s="55" t="s">
        <v>12</v>
      </c>
      <c r="K39" s="55">
        <v>0</v>
      </c>
      <c r="L39" s="55" t="s">
        <v>12</v>
      </c>
      <c r="M39" s="55">
        <v>0</v>
      </c>
      <c r="N39" s="55" t="s">
        <v>12</v>
      </c>
      <c r="O39" s="55">
        <v>0</v>
      </c>
      <c r="P39" s="55" t="s">
        <v>12</v>
      </c>
      <c r="Q39" s="55">
        <v>0</v>
      </c>
      <c r="R39" s="76">
        <v>0</v>
      </c>
    </row>
    <row r="40" spans="1:18" ht="116" x14ac:dyDescent="0.35">
      <c r="A40" s="59" t="s">
        <v>113</v>
      </c>
      <c r="B40" s="54" t="s">
        <v>13</v>
      </c>
      <c r="C40" s="104" t="s">
        <v>18</v>
      </c>
      <c r="D40" s="72">
        <v>90885</v>
      </c>
      <c r="E40" s="76" t="s">
        <v>12</v>
      </c>
      <c r="F40" s="55" t="s">
        <v>12</v>
      </c>
      <c r="G40" s="55" t="s">
        <v>12</v>
      </c>
      <c r="H40" s="55" t="s">
        <v>12</v>
      </c>
      <c r="I40" s="55" t="s">
        <v>12</v>
      </c>
      <c r="J40" s="55" t="s">
        <v>12</v>
      </c>
      <c r="K40" s="55">
        <v>0</v>
      </c>
      <c r="L40" s="55" t="s">
        <v>12</v>
      </c>
      <c r="M40" s="55">
        <v>0</v>
      </c>
      <c r="N40" s="55" t="s">
        <v>12</v>
      </c>
      <c r="O40" s="55">
        <v>0</v>
      </c>
      <c r="P40" s="55" t="s">
        <v>12</v>
      </c>
      <c r="Q40" s="55">
        <v>0</v>
      </c>
      <c r="R40" s="76">
        <v>0</v>
      </c>
    </row>
    <row r="41" spans="1:18" ht="72.5" x14ac:dyDescent="0.35">
      <c r="A41" s="59" t="s">
        <v>113</v>
      </c>
      <c r="B41" s="54" t="s">
        <v>10</v>
      </c>
      <c r="C41" s="104" t="s">
        <v>19</v>
      </c>
      <c r="D41" s="72">
        <v>90887</v>
      </c>
      <c r="E41" s="76" t="s">
        <v>12</v>
      </c>
      <c r="F41" s="55" t="s">
        <v>12</v>
      </c>
      <c r="G41" s="55" t="s">
        <v>12</v>
      </c>
      <c r="H41" s="55" t="s">
        <v>12</v>
      </c>
      <c r="I41" s="55" t="s">
        <v>12</v>
      </c>
      <c r="J41" s="55" t="s">
        <v>12</v>
      </c>
      <c r="K41" s="55">
        <v>0</v>
      </c>
      <c r="L41" s="414">
        <v>0</v>
      </c>
      <c r="M41" s="55">
        <v>0</v>
      </c>
      <c r="N41" s="55">
        <v>0</v>
      </c>
      <c r="O41" s="55">
        <v>0</v>
      </c>
      <c r="P41" s="55">
        <v>0</v>
      </c>
      <c r="Q41" s="55">
        <v>0</v>
      </c>
      <c r="R41" s="76">
        <v>0</v>
      </c>
    </row>
    <row r="42" spans="1:18" ht="29" x14ac:dyDescent="0.35">
      <c r="A42" s="59" t="s">
        <v>113</v>
      </c>
      <c r="B42" s="54" t="s">
        <v>13</v>
      </c>
      <c r="C42" s="104" t="s">
        <v>22</v>
      </c>
      <c r="D42" s="72">
        <v>96130</v>
      </c>
      <c r="E42" s="76" t="s">
        <v>12</v>
      </c>
      <c r="F42" s="55" t="s">
        <v>12</v>
      </c>
      <c r="G42" s="55" t="s">
        <v>12</v>
      </c>
      <c r="H42" s="55" t="s">
        <v>12</v>
      </c>
      <c r="I42" s="55" t="s">
        <v>12</v>
      </c>
      <c r="J42" s="55" t="s">
        <v>12</v>
      </c>
      <c r="K42" s="55" t="s">
        <v>12</v>
      </c>
      <c r="L42" s="55" t="s">
        <v>12</v>
      </c>
      <c r="M42" s="55">
        <v>0</v>
      </c>
      <c r="N42" s="55" t="s">
        <v>12</v>
      </c>
      <c r="O42" s="55">
        <v>0</v>
      </c>
      <c r="P42" s="55" t="s">
        <v>12</v>
      </c>
      <c r="Q42" s="55">
        <v>0</v>
      </c>
      <c r="R42" s="76">
        <v>0</v>
      </c>
    </row>
    <row r="43" spans="1:18" ht="43.5" x14ac:dyDescent="0.35">
      <c r="A43" s="59" t="s">
        <v>113</v>
      </c>
      <c r="B43" s="54" t="s">
        <v>13</v>
      </c>
      <c r="C43" s="104" t="s">
        <v>23</v>
      </c>
      <c r="D43" s="72">
        <v>96131</v>
      </c>
      <c r="E43" s="76" t="s">
        <v>12</v>
      </c>
      <c r="F43" s="55" t="s">
        <v>12</v>
      </c>
      <c r="G43" s="55" t="s">
        <v>12</v>
      </c>
      <c r="H43" s="55" t="s">
        <v>12</v>
      </c>
      <c r="I43" s="55" t="s">
        <v>12</v>
      </c>
      <c r="J43" s="55" t="s">
        <v>12</v>
      </c>
      <c r="K43" s="55" t="s">
        <v>12</v>
      </c>
      <c r="L43" s="55" t="s">
        <v>12</v>
      </c>
      <c r="M43" s="55">
        <v>0</v>
      </c>
      <c r="N43" s="55" t="s">
        <v>12</v>
      </c>
      <c r="O43" s="55">
        <v>0</v>
      </c>
      <c r="P43" s="55" t="s">
        <v>12</v>
      </c>
      <c r="Q43" s="55">
        <v>0</v>
      </c>
      <c r="R43" s="76">
        <v>0</v>
      </c>
    </row>
    <row r="44" spans="1:18" ht="58" x14ac:dyDescent="0.35">
      <c r="A44" s="59" t="s">
        <v>113</v>
      </c>
      <c r="B44" s="54" t="s">
        <v>10</v>
      </c>
      <c r="C44" s="104" t="s">
        <v>25</v>
      </c>
      <c r="D44" s="72">
        <v>96170</v>
      </c>
      <c r="E44" s="412">
        <v>0</v>
      </c>
      <c r="F44" s="414">
        <v>0</v>
      </c>
      <c r="G44" s="414">
        <v>0</v>
      </c>
      <c r="H44" s="55" t="s">
        <v>12</v>
      </c>
      <c r="I44" s="55" t="s">
        <v>12</v>
      </c>
      <c r="J44" s="55" t="s">
        <v>12</v>
      </c>
      <c r="K44" s="55">
        <v>0</v>
      </c>
      <c r="L44" s="414">
        <v>0</v>
      </c>
      <c r="M44" s="55">
        <v>0</v>
      </c>
      <c r="N44" s="55">
        <v>0</v>
      </c>
      <c r="O44" s="55">
        <v>0</v>
      </c>
      <c r="P44" s="55" t="s">
        <v>12</v>
      </c>
      <c r="Q44" s="55">
        <v>0</v>
      </c>
      <c r="R44" s="76">
        <v>0</v>
      </c>
    </row>
    <row r="45" spans="1:18" ht="58" x14ac:dyDescent="0.35">
      <c r="A45" s="59" t="s">
        <v>113</v>
      </c>
      <c r="B45" s="54" t="s">
        <v>10</v>
      </c>
      <c r="C45" s="104" t="s">
        <v>26</v>
      </c>
      <c r="D45" s="72">
        <v>96171</v>
      </c>
      <c r="E45" s="412">
        <v>0</v>
      </c>
      <c r="F45" s="414">
        <v>0</v>
      </c>
      <c r="G45" s="414">
        <v>0</v>
      </c>
      <c r="H45" s="55" t="s">
        <v>12</v>
      </c>
      <c r="I45" s="55" t="s">
        <v>12</v>
      </c>
      <c r="J45" s="55" t="s">
        <v>12</v>
      </c>
      <c r="K45" s="55">
        <v>0</v>
      </c>
      <c r="L45" s="414">
        <v>0</v>
      </c>
      <c r="M45" s="55">
        <v>0</v>
      </c>
      <c r="N45" s="55">
        <v>0</v>
      </c>
      <c r="O45" s="55">
        <v>0</v>
      </c>
      <c r="P45" s="55" t="s">
        <v>12</v>
      </c>
      <c r="Q45" s="55">
        <v>0</v>
      </c>
      <c r="R45" s="76">
        <v>0</v>
      </c>
    </row>
    <row r="46" spans="1:18" ht="87" x14ac:dyDescent="0.35">
      <c r="A46" s="59" t="s">
        <v>113</v>
      </c>
      <c r="B46" s="54" t="s">
        <v>13</v>
      </c>
      <c r="C46" s="104" t="s">
        <v>1017</v>
      </c>
      <c r="D46" s="72" t="s">
        <v>58</v>
      </c>
      <c r="E46" s="412">
        <v>0</v>
      </c>
      <c r="F46" s="414">
        <v>0</v>
      </c>
      <c r="G46" s="414">
        <v>0</v>
      </c>
      <c r="H46" s="55" t="s">
        <v>12</v>
      </c>
      <c r="I46" s="55">
        <v>0</v>
      </c>
      <c r="J46" s="55">
        <v>0</v>
      </c>
      <c r="K46" s="55">
        <v>0</v>
      </c>
      <c r="L46" s="414">
        <v>0</v>
      </c>
      <c r="M46" s="55">
        <v>0</v>
      </c>
      <c r="N46" s="55">
        <v>0</v>
      </c>
      <c r="O46" s="55">
        <v>0</v>
      </c>
      <c r="P46" s="55">
        <v>0</v>
      </c>
      <c r="Q46" s="55">
        <v>0</v>
      </c>
      <c r="R46" s="76">
        <v>0</v>
      </c>
    </row>
    <row r="47" spans="1:18" ht="29" x14ac:dyDescent="0.35">
      <c r="A47" s="59" t="s">
        <v>113</v>
      </c>
      <c r="B47" s="54" t="s">
        <v>59</v>
      </c>
      <c r="C47" s="104" t="s">
        <v>60</v>
      </c>
      <c r="D47" s="72" t="s">
        <v>61</v>
      </c>
      <c r="E47" s="76" t="s">
        <v>12</v>
      </c>
      <c r="F47" s="55" t="s">
        <v>12</v>
      </c>
      <c r="G47" s="55" t="s">
        <v>12</v>
      </c>
      <c r="H47" s="55" t="s">
        <v>12</v>
      </c>
      <c r="I47" s="55">
        <v>0</v>
      </c>
      <c r="J47" s="55">
        <v>0</v>
      </c>
      <c r="K47" s="55">
        <v>0</v>
      </c>
      <c r="L47" s="414">
        <v>0</v>
      </c>
      <c r="M47" s="55">
        <v>0</v>
      </c>
      <c r="N47" s="55">
        <v>0</v>
      </c>
      <c r="O47" s="55">
        <v>0</v>
      </c>
      <c r="P47" s="82" t="s">
        <v>12</v>
      </c>
      <c r="Q47" s="55">
        <v>0</v>
      </c>
      <c r="R47" s="76">
        <v>0</v>
      </c>
    </row>
    <row r="48" spans="1:18" ht="43.5" x14ac:dyDescent="0.35">
      <c r="A48" s="59" t="s">
        <v>113</v>
      </c>
      <c r="B48" s="54" t="s">
        <v>62</v>
      </c>
      <c r="C48" s="104" t="s">
        <v>63</v>
      </c>
      <c r="D48" s="72" t="s">
        <v>64</v>
      </c>
      <c r="E48" s="76" t="s">
        <v>12</v>
      </c>
      <c r="F48" s="55" t="s">
        <v>12</v>
      </c>
      <c r="G48" s="55" t="s">
        <v>12</v>
      </c>
      <c r="H48" s="55" t="s">
        <v>12</v>
      </c>
      <c r="I48" s="55">
        <v>0</v>
      </c>
      <c r="J48" s="55">
        <v>0</v>
      </c>
      <c r="K48" s="55">
        <v>0</v>
      </c>
      <c r="L48" s="414">
        <v>0</v>
      </c>
      <c r="M48" s="55">
        <v>0</v>
      </c>
      <c r="N48" s="55">
        <v>0</v>
      </c>
      <c r="O48" s="55">
        <v>0</v>
      </c>
      <c r="P48" s="55" t="s">
        <v>12</v>
      </c>
      <c r="Q48" s="55">
        <v>0</v>
      </c>
      <c r="R48" s="76">
        <v>0</v>
      </c>
    </row>
    <row r="49" spans="1:18" ht="43.5" x14ac:dyDescent="0.35">
      <c r="A49" s="59" t="s">
        <v>113</v>
      </c>
      <c r="B49" s="54" t="s">
        <v>65</v>
      </c>
      <c r="C49" s="104" t="s">
        <v>66</v>
      </c>
      <c r="D49" s="72" t="s">
        <v>67</v>
      </c>
      <c r="E49" s="76" t="s">
        <v>12</v>
      </c>
      <c r="F49" s="414">
        <v>0</v>
      </c>
      <c r="G49" s="414">
        <v>0</v>
      </c>
      <c r="H49" s="55" t="s">
        <v>12</v>
      </c>
      <c r="I49" s="55">
        <v>0</v>
      </c>
      <c r="J49" s="55">
        <v>0</v>
      </c>
      <c r="K49" s="55">
        <v>0</v>
      </c>
      <c r="L49" s="414">
        <v>0</v>
      </c>
      <c r="M49" s="55">
        <v>0</v>
      </c>
      <c r="N49" s="55">
        <v>0</v>
      </c>
      <c r="O49" s="55">
        <v>0</v>
      </c>
      <c r="P49" s="55" t="s">
        <v>12</v>
      </c>
      <c r="Q49" s="55">
        <v>0</v>
      </c>
      <c r="R49" s="76">
        <v>0</v>
      </c>
    </row>
    <row r="50" spans="1:18" ht="72.5" x14ac:dyDescent="0.35">
      <c r="A50" s="59" t="s">
        <v>113</v>
      </c>
      <c r="B50" s="54" t="s">
        <v>68</v>
      </c>
      <c r="C50" s="104" t="s">
        <v>69</v>
      </c>
      <c r="D50" s="72" t="s">
        <v>70</v>
      </c>
      <c r="E50" s="76" t="s">
        <v>12</v>
      </c>
      <c r="F50" s="55" t="s">
        <v>12</v>
      </c>
      <c r="G50" s="55" t="s">
        <v>12</v>
      </c>
      <c r="H50" s="55">
        <f>50.8255035/4.5</f>
        <v>11.294556333333334</v>
      </c>
      <c r="I50" s="55" t="s">
        <v>12</v>
      </c>
      <c r="J50" s="55" t="s">
        <v>12</v>
      </c>
      <c r="K50" s="55" t="s">
        <v>12</v>
      </c>
      <c r="L50" s="55" t="s">
        <v>12</v>
      </c>
      <c r="M50" s="55" t="s">
        <v>12</v>
      </c>
      <c r="N50" s="55" t="s">
        <v>12</v>
      </c>
      <c r="O50" s="55" t="s">
        <v>12</v>
      </c>
      <c r="P50" s="55" t="s">
        <v>12</v>
      </c>
      <c r="Q50" s="55" t="s">
        <v>12</v>
      </c>
      <c r="R50" s="76" t="s">
        <v>12</v>
      </c>
    </row>
    <row r="51" spans="1:18" ht="29" x14ac:dyDescent="0.35">
      <c r="A51" s="59" t="s">
        <v>113</v>
      </c>
      <c r="B51" s="54" t="s">
        <v>68</v>
      </c>
      <c r="C51" s="104" t="s">
        <v>75</v>
      </c>
      <c r="D51" s="72" t="s">
        <v>76</v>
      </c>
      <c r="E51" s="76" t="s">
        <v>12</v>
      </c>
      <c r="F51" s="55" t="s">
        <v>12</v>
      </c>
      <c r="G51" s="55" t="s">
        <v>12</v>
      </c>
      <c r="H51" s="55">
        <v>50.825503499999996</v>
      </c>
      <c r="I51" s="55" t="s">
        <v>12</v>
      </c>
      <c r="J51" s="55" t="s">
        <v>12</v>
      </c>
      <c r="K51" s="55" t="s">
        <v>12</v>
      </c>
      <c r="L51" s="55" t="s">
        <v>12</v>
      </c>
      <c r="M51" s="55" t="s">
        <v>12</v>
      </c>
      <c r="N51" s="55" t="s">
        <v>12</v>
      </c>
      <c r="O51" s="55" t="s">
        <v>12</v>
      </c>
      <c r="P51" s="55" t="s">
        <v>12</v>
      </c>
      <c r="Q51" s="55" t="s">
        <v>12</v>
      </c>
      <c r="R51" s="76" t="s">
        <v>12</v>
      </c>
    </row>
    <row r="52" spans="1:18" ht="58" x14ac:dyDescent="0.35">
      <c r="A52" s="59" t="s">
        <v>113</v>
      </c>
      <c r="B52" s="54" t="s">
        <v>13</v>
      </c>
      <c r="C52" s="104" t="s">
        <v>77</v>
      </c>
      <c r="D52" s="72" t="s">
        <v>78</v>
      </c>
      <c r="E52" s="412">
        <v>0</v>
      </c>
      <c r="F52" s="414">
        <v>0</v>
      </c>
      <c r="G52" s="414">
        <v>0</v>
      </c>
      <c r="H52" s="55">
        <v>0</v>
      </c>
      <c r="I52" s="55">
        <v>0</v>
      </c>
      <c r="J52" s="55">
        <v>0</v>
      </c>
      <c r="K52" s="55">
        <v>0</v>
      </c>
      <c r="L52" s="55" t="s">
        <v>12</v>
      </c>
      <c r="M52" s="55">
        <v>0</v>
      </c>
      <c r="N52" s="55">
        <v>0</v>
      </c>
      <c r="O52" s="55">
        <v>0</v>
      </c>
      <c r="P52" s="55">
        <v>0</v>
      </c>
      <c r="Q52" s="55">
        <v>0</v>
      </c>
      <c r="R52" s="76">
        <v>0</v>
      </c>
    </row>
    <row r="53" spans="1:18" ht="29" x14ac:dyDescent="0.35">
      <c r="A53" s="59" t="s">
        <v>113</v>
      </c>
      <c r="B53" s="54" t="s">
        <v>13</v>
      </c>
      <c r="C53" s="104" t="s">
        <v>79</v>
      </c>
      <c r="D53" s="72" t="s">
        <v>80</v>
      </c>
      <c r="E53" s="412">
        <v>0</v>
      </c>
      <c r="F53" s="414">
        <v>0</v>
      </c>
      <c r="G53" s="414">
        <v>0</v>
      </c>
      <c r="H53" s="55" t="s">
        <v>12</v>
      </c>
      <c r="I53" s="55">
        <v>0</v>
      </c>
      <c r="J53" s="55">
        <v>0</v>
      </c>
      <c r="K53" s="55">
        <v>0</v>
      </c>
      <c r="L53" s="55" t="s">
        <v>12</v>
      </c>
      <c r="M53" s="55">
        <v>0</v>
      </c>
      <c r="N53" s="55">
        <v>0</v>
      </c>
      <c r="O53" s="55">
        <v>0</v>
      </c>
      <c r="P53" s="55">
        <v>0</v>
      </c>
      <c r="Q53" s="55">
        <v>0</v>
      </c>
      <c r="R53" s="76">
        <v>0</v>
      </c>
    </row>
    <row r="54" spans="1:18" ht="29" x14ac:dyDescent="0.35">
      <c r="A54" s="59" t="s">
        <v>113</v>
      </c>
      <c r="B54" s="54" t="s">
        <v>13</v>
      </c>
      <c r="C54" s="104" t="s">
        <v>955</v>
      </c>
      <c r="D54" s="72" t="s">
        <v>952</v>
      </c>
      <c r="E54" s="412">
        <v>36.380360400000001</v>
      </c>
      <c r="F54" s="414">
        <v>45.475450500000001</v>
      </c>
      <c r="G54" s="414">
        <v>52.965524699999996</v>
      </c>
      <c r="H54" s="55" t="s">
        <v>12</v>
      </c>
      <c r="I54" s="55">
        <v>53.500529999999998</v>
      </c>
      <c r="J54" s="55">
        <v>56.175556499999999</v>
      </c>
      <c r="K54" s="55">
        <v>64.735641299999997</v>
      </c>
      <c r="L54" s="55" t="s">
        <v>12</v>
      </c>
      <c r="M54" s="55">
        <v>99.510985799999986</v>
      </c>
      <c r="N54" s="55">
        <v>100.5809964</v>
      </c>
      <c r="O54" s="55">
        <v>111.28110240000001</v>
      </c>
      <c r="P54" s="55">
        <v>118.77117659999999</v>
      </c>
      <c r="Q54" s="55">
        <v>123.051219</v>
      </c>
      <c r="R54" s="76">
        <v>247.70745389999999</v>
      </c>
    </row>
    <row r="55" spans="1:18" ht="72.5" x14ac:dyDescent="0.35">
      <c r="A55" s="59" t="s">
        <v>113</v>
      </c>
      <c r="B55" s="54" t="s">
        <v>85</v>
      </c>
      <c r="C55" s="104" t="s">
        <v>847</v>
      </c>
      <c r="D55" s="72" t="s">
        <v>87</v>
      </c>
      <c r="E55" s="412">
        <v>0</v>
      </c>
      <c r="F55" s="414">
        <v>0</v>
      </c>
      <c r="G55" s="414">
        <v>0</v>
      </c>
      <c r="H55" s="55" t="s">
        <v>12</v>
      </c>
      <c r="I55" s="55">
        <v>0</v>
      </c>
      <c r="J55" s="55">
        <v>0</v>
      </c>
      <c r="K55" s="55">
        <v>0</v>
      </c>
      <c r="L55" s="414">
        <v>0</v>
      </c>
      <c r="M55" s="55">
        <v>0</v>
      </c>
      <c r="N55" s="55">
        <v>0</v>
      </c>
      <c r="O55" s="55">
        <v>0</v>
      </c>
      <c r="P55" s="55" t="s">
        <v>12</v>
      </c>
      <c r="Q55" s="55">
        <v>0</v>
      </c>
      <c r="R55" s="76">
        <v>0</v>
      </c>
    </row>
    <row r="56" spans="1:18" ht="87" x14ac:dyDescent="0.35">
      <c r="A56" s="59" t="s">
        <v>113</v>
      </c>
      <c r="B56" s="54" t="s">
        <v>85</v>
      </c>
      <c r="C56" s="104" t="s">
        <v>849</v>
      </c>
      <c r="D56" s="72" t="s">
        <v>87</v>
      </c>
      <c r="E56" s="412">
        <v>0</v>
      </c>
      <c r="F56" s="414">
        <v>0</v>
      </c>
      <c r="G56" s="414">
        <v>0</v>
      </c>
      <c r="H56" s="55" t="s">
        <v>12</v>
      </c>
      <c r="I56" s="55">
        <v>0</v>
      </c>
      <c r="J56" s="55">
        <v>0</v>
      </c>
      <c r="K56" s="55">
        <v>0</v>
      </c>
      <c r="L56" s="414">
        <v>0</v>
      </c>
      <c r="M56" s="55">
        <v>0</v>
      </c>
      <c r="N56" s="55">
        <v>0</v>
      </c>
      <c r="O56" s="55">
        <v>0</v>
      </c>
      <c r="P56" s="55" t="s">
        <v>12</v>
      </c>
      <c r="Q56" s="55">
        <v>0</v>
      </c>
      <c r="R56" s="76">
        <v>0</v>
      </c>
    </row>
    <row r="57" spans="1:18" ht="29" x14ac:dyDescent="0.35">
      <c r="A57" s="59" t="s">
        <v>113</v>
      </c>
      <c r="B57" s="54" t="s">
        <v>85</v>
      </c>
      <c r="C57" s="104" t="s">
        <v>88</v>
      </c>
      <c r="D57" s="72" t="s">
        <v>89</v>
      </c>
      <c r="E57" s="412">
        <v>0</v>
      </c>
      <c r="F57" s="414">
        <v>0</v>
      </c>
      <c r="G57" s="414">
        <v>0</v>
      </c>
      <c r="H57" s="55" t="s">
        <v>12</v>
      </c>
      <c r="I57" s="55">
        <v>0</v>
      </c>
      <c r="J57" s="55">
        <v>0</v>
      </c>
      <c r="K57" s="55">
        <v>0</v>
      </c>
      <c r="L57" s="414">
        <v>0</v>
      </c>
      <c r="M57" s="55">
        <v>0</v>
      </c>
      <c r="N57" s="55">
        <v>0</v>
      </c>
      <c r="O57" s="55">
        <v>0</v>
      </c>
      <c r="P57" s="55" t="s">
        <v>12</v>
      </c>
      <c r="Q57" s="55">
        <v>0</v>
      </c>
      <c r="R57" s="76">
        <v>0</v>
      </c>
    </row>
    <row r="58" spans="1:18" ht="43.5" x14ac:dyDescent="0.35">
      <c r="A58" s="59" t="s">
        <v>113</v>
      </c>
      <c r="B58" s="54" t="s">
        <v>59</v>
      </c>
      <c r="C58" s="104" t="s">
        <v>90</v>
      </c>
      <c r="D58" s="72" t="s">
        <v>91</v>
      </c>
      <c r="E58" s="76" t="s">
        <v>12</v>
      </c>
      <c r="F58" s="55" t="s">
        <v>12</v>
      </c>
      <c r="G58" s="55" t="s">
        <v>12</v>
      </c>
      <c r="H58" s="55" t="s">
        <v>12</v>
      </c>
      <c r="I58" s="55">
        <v>0</v>
      </c>
      <c r="J58" s="55">
        <v>0</v>
      </c>
      <c r="K58" s="55">
        <v>0</v>
      </c>
      <c r="L58" s="55" t="s">
        <v>12</v>
      </c>
      <c r="M58" s="55">
        <v>0</v>
      </c>
      <c r="N58" s="55">
        <v>0</v>
      </c>
      <c r="O58" s="55">
        <v>0</v>
      </c>
      <c r="P58" s="55" t="s">
        <v>12</v>
      </c>
      <c r="Q58" s="55">
        <v>0</v>
      </c>
      <c r="R58" s="76">
        <v>0</v>
      </c>
    </row>
    <row r="59" spans="1:18" ht="58" x14ac:dyDescent="0.35">
      <c r="A59" s="59" t="s">
        <v>113</v>
      </c>
      <c r="B59" s="54" t="s">
        <v>92</v>
      </c>
      <c r="C59" s="104" t="s">
        <v>93</v>
      </c>
      <c r="D59" s="72" t="s">
        <v>94</v>
      </c>
      <c r="E59" s="76" t="s">
        <v>12</v>
      </c>
      <c r="F59" s="414">
        <v>0</v>
      </c>
      <c r="G59" s="414">
        <v>0</v>
      </c>
      <c r="H59" s="55" t="s">
        <v>12</v>
      </c>
      <c r="I59" s="55">
        <v>0</v>
      </c>
      <c r="J59" s="55">
        <v>0</v>
      </c>
      <c r="K59" s="55">
        <v>0</v>
      </c>
      <c r="L59" s="414">
        <v>0</v>
      </c>
      <c r="M59" s="55">
        <v>0</v>
      </c>
      <c r="N59" s="55">
        <v>0</v>
      </c>
      <c r="O59" s="55">
        <v>0</v>
      </c>
      <c r="P59" s="55" t="s">
        <v>12</v>
      </c>
      <c r="Q59" s="55">
        <v>0</v>
      </c>
      <c r="R59" s="76">
        <v>0</v>
      </c>
    </row>
    <row r="60" spans="1:18" ht="43.5" x14ac:dyDescent="0.35">
      <c r="A60" s="59" t="s">
        <v>113</v>
      </c>
      <c r="B60" s="54" t="s">
        <v>10</v>
      </c>
      <c r="C60" s="104" t="s">
        <v>95</v>
      </c>
      <c r="D60" s="72" t="s">
        <v>96</v>
      </c>
      <c r="E60" s="412">
        <v>0</v>
      </c>
      <c r="F60" s="414">
        <v>0</v>
      </c>
      <c r="G60" s="414">
        <v>0</v>
      </c>
      <c r="H60" s="55" t="s">
        <v>12</v>
      </c>
      <c r="I60" s="55">
        <v>0</v>
      </c>
      <c r="J60" s="55">
        <v>0</v>
      </c>
      <c r="K60" s="55">
        <v>0</v>
      </c>
      <c r="L60" s="414">
        <v>0</v>
      </c>
      <c r="M60" s="55">
        <v>0</v>
      </c>
      <c r="N60" s="55">
        <v>0</v>
      </c>
      <c r="O60" s="55">
        <v>0</v>
      </c>
      <c r="P60" s="82">
        <v>0</v>
      </c>
      <c r="Q60" s="55">
        <v>0</v>
      </c>
      <c r="R60" s="76">
        <v>0</v>
      </c>
    </row>
    <row r="61" spans="1:18" x14ac:dyDescent="0.35">
      <c r="A61" s="59" t="s">
        <v>115</v>
      </c>
      <c r="B61" s="54" t="s">
        <v>10</v>
      </c>
      <c r="C61" s="104" t="s">
        <v>11</v>
      </c>
      <c r="D61" s="54">
        <v>90785</v>
      </c>
      <c r="E61" s="412">
        <v>0</v>
      </c>
      <c r="F61" s="414">
        <v>0</v>
      </c>
      <c r="G61" s="414">
        <v>0</v>
      </c>
      <c r="H61" s="55" t="s">
        <v>12</v>
      </c>
      <c r="I61" s="55">
        <v>0</v>
      </c>
      <c r="J61" s="55">
        <v>0</v>
      </c>
      <c r="K61" s="55">
        <v>0</v>
      </c>
      <c r="L61" s="414">
        <v>0</v>
      </c>
      <c r="M61" s="55">
        <v>0</v>
      </c>
      <c r="N61" s="55">
        <v>0</v>
      </c>
      <c r="O61" s="55">
        <v>0</v>
      </c>
      <c r="P61" s="55">
        <v>0</v>
      </c>
      <c r="Q61" s="55">
        <v>0</v>
      </c>
      <c r="R61" s="76">
        <v>0</v>
      </c>
    </row>
    <row r="62" spans="1:18" ht="29" x14ac:dyDescent="0.35">
      <c r="A62" s="59" t="s">
        <v>115</v>
      </c>
      <c r="B62" s="54" t="s">
        <v>13</v>
      </c>
      <c r="C62" s="104" t="s">
        <v>14</v>
      </c>
      <c r="D62" s="54">
        <v>90791</v>
      </c>
      <c r="E62" s="76" t="s">
        <v>12</v>
      </c>
      <c r="F62" s="55" t="s">
        <v>12</v>
      </c>
      <c r="G62" s="55" t="s">
        <v>12</v>
      </c>
      <c r="H62" s="55" t="s">
        <v>12</v>
      </c>
      <c r="I62" s="55" t="s">
        <v>12</v>
      </c>
      <c r="J62" s="55" t="s">
        <v>12</v>
      </c>
      <c r="K62" s="55">
        <v>0</v>
      </c>
      <c r="L62" s="55" t="s">
        <v>12</v>
      </c>
      <c r="M62" s="55">
        <v>0</v>
      </c>
      <c r="N62" s="55" t="s">
        <v>12</v>
      </c>
      <c r="O62" s="55">
        <v>0</v>
      </c>
      <c r="P62" s="55" t="s">
        <v>12</v>
      </c>
      <c r="Q62" s="55">
        <v>0</v>
      </c>
      <c r="R62" s="76">
        <v>0</v>
      </c>
    </row>
    <row r="63" spans="1:18" ht="43.5" x14ac:dyDescent="0.35">
      <c r="A63" s="59" t="s">
        <v>115</v>
      </c>
      <c r="B63" s="54" t="s">
        <v>16</v>
      </c>
      <c r="C63" s="104" t="s">
        <v>999</v>
      </c>
      <c r="D63" s="54">
        <v>90846</v>
      </c>
      <c r="E63" s="76" t="s">
        <v>12</v>
      </c>
      <c r="F63" s="55" t="s">
        <v>12</v>
      </c>
      <c r="G63" s="55" t="s">
        <v>12</v>
      </c>
      <c r="H63" s="55" t="s">
        <v>12</v>
      </c>
      <c r="I63" s="55" t="s">
        <v>12</v>
      </c>
      <c r="J63" s="55" t="s">
        <v>12</v>
      </c>
      <c r="K63" s="55">
        <v>0</v>
      </c>
      <c r="L63" s="55" t="s">
        <v>12</v>
      </c>
      <c r="M63" s="55">
        <v>0</v>
      </c>
      <c r="N63" s="55" t="s">
        <v>12</v>
      </c>
      <c r="O63" s="55">
        <v>0</v>
      </c>
      <c r="P63" s="55" t="s">
        <v>12</v>
      </c>
      <c r="Q63" s="55">
        <v>0</v>
      </c>
      <c r="R63" s="76">
        <v>0</v>
      </c>
    </row>
    <row r="64" spans="1:18" ht="43.5" x14ac:dyDescent="0.35">
      <c r="A64" s="59" t="s">
        <v>115</v>
      </c>
      <c r="B64" s="54" t="s">
        <v>16</v>
      </c>
      <c r="C64" s="104" t="s">
        <v>1001</v>
      </c>
      <c r="D64" s="54">
        <v>90847</v>
      </c>
      <c r="E64" s="76" t="s">
        <v>12</v>
      </c>
      <c r="F64" s="55" t="s">
        <v>12</v>
      </c>
      <c r="G64" s="55" t="s">
        <v>12</v>
      </c>
      <c r="H64" s="55" t="s">
        <v>12</v>
      </c>
      <c r="I64" s="55" t="s">
        <v>12</v>
      </c>
      <c r="J64" s="55" t="s">
        <v>12</v>
      </c>
      <c r="K64" s="55">
        <v>0</v>
      </c>
      <c r="L64" s="55" t="s">
        <v>12</v>
      </c>
      <c r="M64" s="55">
        <v>0</v>
      </c>
      <c r="N64" s="55" t="s">
        <v>12</v>
      </c>
      <c r="O64" s="55">
        <v>0</v>
      </c>
      <c r="P64" s="55" t="s">
        <v>12</v>
      </c>
      <c r="Q64" s="55">
        <v>0</v>
      </c>
      <c r="R64" s="76">
        <v>0</v>
      </c>
    </row>
    <row r="65" spans="1:18" ht="29" x14ac:dyDescent="0.35">
      <c r="A65" s="59" t="s">
        <v>115</v>
      </c>
      <c r="B65" s="54" t="s">
        <v>16</v>
      </c>
      <c r="C65" s="104" t="s">
        <v>17</v>
      </c>
      <c r="D65" s="54">
        <v>90849</v>
      </c>
      <c r="E65" s="76" t="s">
        <v>12</v>
      </c>
      <c r="F65" s="55" t="s">
        <v>12</v>
      </c>
      <c r="G65" s="55" t="s">
        <v>12</v>
      </c>
      <c r="H65" s="55" t="s">
        <v>12</v>
      </c>
      <c r="I65" s="55" t="s">
        <v>12</v>
      </c>
      <c r="J65" s="55" t="s">
        <v>12</v>
      </c>
      <c r="K65" s="55">
        <v>0</v>
      </c>
      <c r="L65" s="55" t="s">
        <v>12</v>
      </c>
      <c r="M65" s="55">
        <v>0</v>
      </c>
      <c r="N65" s="55" t="s">
        <v>12</v>
      </c>
      <c r="O65" s="55">
        <v>0</v>
      </c>
      <c r="P65" s="55" t="s">
        <v>12</v>
      </c>
      <c r="Q65" s="55">
        <v>0</v>
      </c>
      <c r="R65" s="76">
        <v>0</v>
      </c>
    </row>
    <row r="66" spans="1:18" ht="116" x14ac:dyDescent="0.35">
      <c r="A66" s="59" t="s">
        <v>115</v>
      </c>
      <c r="B66" s="54" t="s">
        <v>13</v>
      </c>
      <c r="C66" s="104" t="s">
        <v>18</v>
      </c>
      <c r="D66" s="54">
        <v>90885</v>
      </c>
      <c r="E66" s="76" t="s">
        <v>12</v>
      </c>
      <c r="F66" s="55" t="s">
        <v>12</v>
      </c>
      <c r="G66" s="55" t="s">
        <v>12</v>
      </c>
      <c r="H66" s="55" t="s">
        <v>12</v>
      </c>
      <c r="I66" s="55" t="s">
        <v>12</v>
      </c>
      <c r="J66" s="55" t="s">
        <v>12</v>
      </c>
      <c r="K66" s="55">
        <v>0</v>
      </c>
      <c r="L66" s="55" t="s">
        <v>12</v>
      </c>
      <c r="M66" s="55">
        <v>0</v>
      </c>
      <c r="N66" s="55" t="s">
        <v>12</v>
      </c>
      <c r="O66" s="55">
        <v>0</v>
      </c>
      <c r="P66" s="55" t="s">
        <v>12</v>
      </c>
      <c r="Q66" s="55">
        <v>0</v>
      </c>
      <c r="R66" s="76">
        <v>0</v>
      </c>
    </row>
    <row r="67" spans="1:18" ht="72.5" x14ac:dyDescent="0.35">
      <c r="A67" s="59" t="s">
        <v>115</v>
      </c>
      <c r="B67" s="54" t="s">
        <v>10</v>
      </c>
      <c r="C67" s="104" t="s">
        <v>19</v>
      </c>
      <c r="D67" s="54">
        <v>90887</v>
      </c>
      <c r="E67" s="76" t="s">
        <v>12</v>
      </c>
      <c r="F67" s="55" t="s">
        <v>12</v>
      </c>
      <c r="G67" s="55" t="s">
        <v>12</v>
      </c>
      <c r="H67" s="55" t="s">
        <v>12</v>
      </c>
      <c r="I67" s="55" t="s">
        <v>12</v>
      </c>
      <c r="J67" s="55" t="s">
        <v>12</v>
      </c>
      <c r="K67" s="55">
        <v>0</v>
      </c>
      <c r="L67" s="414">
        <v>0</v>
      </c>
      <c r="M67" s="55">
        <v>0</v>
      </c>
      <c r="N67" s="55">
        <v>0</v>
      </c>
      <c r="O67" s="55">
        <v>0</v>
      </c>
      <c r="P67" s="55">
        <v>0</v>
      </c>
      <c r="Q67" s="55">
        <v>0</v>
      </c>
      <c r="R67" s="76">
        <v>0</v>
      </c>
    </row>
    <row r="68" spans="1:18" ht="29" x14ac:dyDescent="0.35">
      <c r="A68" s="59" t="s">
        <v>115</v>
      </c>
      <c r="B68" s="54" t="s">
        <v>13</v>
      </c>
      <c r="C68" s="104" t="s">
        <v>22</v>
      </c>
      <c r="D68" s="54">
        <v>96130</v>
      </c>
      <c r="E68" s="76" t="s">
        <v>12</v>
      </c>
      <c r="F68" s="55" t="s">
        <v>12</v>
      </c>
      <c r="G68" s="55" t="s">
        <v>12</v>
      </c>
      <c r="H68" s="55" t="s">
        <v>12</v>
      </c>
      <c r="I68" s="55" t="s">
        <v>12</v>
      </c>
      <c r="J68" s="55" t="s">
        <v>12</v>
      </c>
      <c r="K68" s="55" t="s">
        <v>12</v>
      </c>
      <c r="L68" s="55" t="s">
        <v>12</v>
      </c>
      <c r="M68" s="55">
        <v>0</v>
      </c>
      <c r="N68" s="55" t="s">
        <v>12</v>
      </c>
      <c r="O68" s="55">
        <v>0</v>
      </c>
      <c r="P68" s="55" t="s">
        <v>12</v>
      </c>
      <c r="Q68" s="55">
        <v>0</v>
      </c>
      <c r="R68" s="76">
        <v>0</v>
      </c>
    </row>
    <row r="69" spans="1:18" ht="43.5" x14ac:dyDescent="0.35">
      <c r="A69" s="59" t="s">
        <v>115</v>
      </c>
      <c r="B69" s="54" t="s">
        <v>13</v>
      </c>
      <c r="C69" s="104" t="s">
        <v>23</v>
      </c>
      <c r="D69" s="54">
        <v>96131</v>
      </c>
      <c r="E69" s="76" t="s">
        <v>12</v>
      </c>
      <c r="F69" s="55" t="s">
        <v>12</v>
      </c>
      <c r="G69" s="55" t="s">
        <v>12</v>
      </c>
      <c r="H69" s="55" t="s">
        <v>12</v>
      </c>
      <c r="I69" s="55" t="s">
        <v>12</v>
      </c>
      <c r="J69" s="55" t="s">
        <v>12</v>
      </c>
      <c r="K69" s="55" t="s">
        <v>12</v>
      </c>
      <c r="L69" s="55" t="s">
        <v>12</v>
      </c>
      <c r="M69" s="55">
        <v>0</v>
      </c>
      <c r="N69" s="55" t="s">
        <v>12</v>
      </c>
      <c r="O69" s="55">
        <v>0</v>
      </c>
      <c r="P69" s="55" t="s">
        <v>12</v>
      </c>
      <c r="Q69" s="55">
        <v>0</v>
      </c>
      <c r="R69" s="76">
        <v>0</v>
      </c>
    </row>
    <row r="70" spans="1:18" ht="58" x14ac:dyDescent="0.35">
      <c r="A70" s="59" t="s">
        <v>115</v>
      </c>
      <c r="B70" s="54" t="s">
        <v>10</v>
      </c>
      <c r="C70" s="104" t="s">
        <v>25</v>
      </c>
      <c r="D70" s="54">
        <v>96170</v>
      </c>
      <c r="E70" s="412">
        <v>0</v>
      </c>
      <c r="F70" s="414">
        <v>0</v>
      </c>
      <c r="G70" s="414">
        <v>0</v>
      </c>
      <c r="H70" s="55" t="s">
        <v>12</v>
      </c>
      <c r="I70" s="55" t="s">
        <v>12</v>
      </c>
      <c r="J70" s="55" t="s">
        <v>12</v>
      </c>
      <c r="K70" s="55">
        <v>0</v>
      </c>
      <c r="L70" s="414">
        <v>0</v>
      </c>
      <c r="M70" s="55">
        <v>0</v>
      </c>
      <c r="N70" s="55">
        <v>0</v>
      </c>
      <c r="O70" s="55">
        <v>0</v>
      </c>
      <c r="P70" s="55" t="s">
        <v>12</v>
      </c>
      <c r="Q70" s="55">
        <v>0</v>
      </c>
      <c r="R70" s="76">
        <v>0</v>
      </c>
    </row>
    <row r="71" spans="1:18" ht="58" x14ac:dyDescent="0.35">
      <c r="A71" s="59" t="s">
        <v>115</v>
      </c>
      <c r="B71" s="54" t="s">
        <v>10</v>
      </c>
      <c r="C71" s="104" t="s">
        <v>26</v>
      </c>
      <c r="D71" s="54">
        <v>96171</v>
      </c>
      <c r="E71" s="412">
        <v>0</v>
      </c>
      <c r="F71" s="414">
        <v>0</v>
      </c>
      <c r="G71" s="414">
        <v>0</v>
      </c>
      <c r="H71" s="55" t="s">
        <v>12</v>
      </c>
      <c r="I71" s="55" t="s">
        <v>12</v>
      </c>
      <c r="J71" s="55" t="s">
        <v>12</v>
      </c>
      <c r="K71" s="55">
        <v>0</v>
      </c>
      <c r="L71" s="414">
        <v>0</v>
      </c>
      <c r="M71" s="55">
        <v>0</v>
      </c>
      <c r="N71" s="55">
        <v>0</v>
      </c>
      <c r="O71" s="55">
        <v>0</v>
      </c>
      <c r="P71" s="55" t="s">
        <v>12</v>
      </c>
      <c r="Q71" s="55">
        <v>0</v>
      </c>
      <c r="R71" s="76">
        <v>0</v>
      </c>
    </row>
    <row r="72" spans="1:18" ht="87" x14ac:dyDescent="0.35">
      <c r="A72" s="59" t="s">
        <v>115</v>
      </c>
      <c r="B72" s="54" t="s">
        <v>13</v>
      </c>
      <c r="C72" s="104" t="s">
        <v>1017</v>
      </c>
      <c r="D72" s="54" t="s">
        <v>58</v>
      </c>
      <c r="E72" s="412">
        <v>0</v>
      </c>
      <c r="F72" s="414">
        <v>0</v>
      </c>
      <c r="G72" s="414">
        <v>0</v>
      </c>
      <c r="H72" s="55" t="s">
        <v>12</v>
      </c>
      <c r="I72" s="55">
        <v>0</v>
      </c>
      <c r="J72" s="55">
        <v>0</v>
      </c>
      <c r="K72" s="55">
        <v>0</v>
      </c>
      <c r="L72" s="414">
        <v>0</v>
      </c>
      <c r="M72" s="55">
        <v>0</v>
      </c>
      <c r="N72" s="55">
        <v>0</v>
      </c>
      <c r="O72" s="55">
        <v>0</v>
      </c>
      <c r="P72" s="55">
        <v>0</v>
      </c>
      <c r="Q72" s="55">
        <v>0</v>
      </c>
      <c r="R72" s="76">
        <v>0</v>
      </c>
    </row>
    <row r="73" spans="1:18" ht="29" x14ac:dyDescent="0.35">
      <c r="A73" s="59" t="s">
        <v>115</v>
      </c>
      <c r="B73" s="54" t="s">
        <v>59</v>
      </c>
      <c r="C73" s="104" t="s">
        <v>60</v>
      </c>
      <c r="D73" s="54" t="s">
        <v>61</v>
      </c>
      <c r="E73" s="76" t="s">
        <v>12</v>
      </c>
      <c r="F73" s="55" t="s">
        <v>12</v>
      </c>
      <c r="G73" s="55" t="s">
        <v>12</v>
      </c>
      <c r="H73" s="55" t="s">
        <v>12</v>
      </c>
      <c r="I73" s="55">
        <v>0</v>
      </c>
      <c r="J73" s="55">
        <v>0</v>
      </c>
      <c r="K73" s="55">
        <v>0</v>
      </c>
      <c r="L73" s="414">
        <v>0</v>
      </c>
      <c r="M73" s="55">
        <v>0</v>
      </c>
      <c r="N73" s="55">
        <v>0</v>
      </c>
      <c r="O73" s="55">
        <v>0</v>
      </c>
      <c r="P73" s="82" t="s">
        <v>12</v>
      </c>
      <c r="Q73" s="55">
        <v>0</v>
      </c>
      <c r="R73" s="76">
        <v>0</v>
      </c>
    </row>
    <row r="74" spans="1:18" ht="43.5" x14ac:dyDescent="0.35">
      <c r="A74" s="59" t="s">
        <v>115</v>
      </c>
      <c r="B74" s="54" t="s">
        <v>62</v>
      </c>
      <c r="C74" s="104" t="s">
        <v>63</v>
      </c>
      <c r="D74" s="54" t="s">
        <v>64</v>
      </c>
      <c r="E74" s="76" t="s">
        <v>12</v>
      </c>
      <c r="F74" s="55" t="s">
        <v>12</v>
      </c>
      <c r="G74" s="55">
        <v>0</v>
      </c>
      <c r="H74" s="55" t="s">
        <v>12</v>
      </c>
      <c r="I74" s="55">
        <v>0</v>
      </c>
      <c r="J74" s="55">
        <v>0</v>
      </c>
      <c r="K74" s="55">
        <v>0</v>
      </c>
      <c r="L74" s="414">
        <v>0</v>
      </c>
      <c r="M74" s="55">
        <v>0</v>
      </c>
      <c r="N74" s="55">
        <v>0</v>
      </c>
      <c r="O74" s="55">
        <v>0</v>
      </c>
      <c r="P74" s="55" t="s">
        <v>12</v>
      </c>
      <c r="Q74" s="55">
        <v>0</v>
      </c>
      <c r="R74" s="76">
        <v>0</v>
      </c>
    </row>
    <row r="75" spans="1:18" ht="43.5" x14ac:dyDescent="0.35">
      <c r="A75" s="59" t="s">
        <v>115</v>
      </c>
      <c r="B75" s="54" t="s">
        <v>65</v>
      </c>
      <c r="C75" s="104" t="s">
        <v>66</v>
      </c>
      <c r="D75" s="54" t="s">
        <v>67</v>
      </c>
      <c r="E75" s="76" t="s">
        <v>12</v>
      </c>
      <c r="F75" s="414">
        <v>0</v>
      </c>
      <c r="G75" s="414">
        <v>0</v>
      </c>
      <c r="H75" s="55" t="s">
        <v>12</v>
      </c>
      <c r="I75" s="55">
        <v>0</v>
      </c>
      <c r="J75" s="55">
        <v>0</v>
      </c>
      <c r="K75" s="55">
        <v>0</v>
      </c>
      <c r="L75" s="414">
        <v>0</v>
      </c>
      <c r="M75" s="55">
        <v>0</v>
      </c>
      <c r="N75" s="55">
        <v>0</v>
      </c>
      <c r="O75" s="55">
        <v>0</v>
      </c>
      <c r="P75" s="55" t="s">
        <v>12</v>
      </c>
      <c r="Q75" s="55">
        <v>0</v>
      </c>
      <c r="R75" s="76">
        <v>0</v>
      </c>
    </row>
    <row r="76" spans="1:18" ht="72.5" x14ac:dyDescent="0.35">
      <c r="A76" s="59" t="s">
        <v>115</v>
      </c>
      <c r="B76" s="54" t="s">
        <v>68</v>
      </c>
      <c r="C76" s="104" t="s">
        <v>69</v>
      </c>
      <c r="D76" s="54" t="s">
        <v>70</v>
      </c>
      <c r="E76" s="76" t="s">
        <v>12</v>
      </c>
      <c r="F76" s="55" t="s">
        <v>12</v>
      </c>
      <c r="G76" s="55" t="s">
        <v>12</v>
      </c>
      <c r="H76" s="55">
        <f>50.8255035/4.5</f>
        <v>11.294556333333334</v>
      </c>
      <c r="I76" s="55" t="s">
        <v>12</v>
      </c>
      <c r="J76" s="55" t="s">
        <v>12</v>
      </c>
      <c r="K76" s="55" t="s">
        <v>12</v>
      </c>
      <c r="L76" s="55" t="s">
        <v>12</v>
      </c>
      <c r="M76" s="55" t="s">
        <v>12</v>
      </c>
      <c r="N76" s="55" t="s">
        <v>12</v>
      </c>
      <c r="O76" s="55" t="s">
        <v>12</v>
      </c>
      <c r="P76" s="55" t="s">
        <v>12</v>
      </c>
      <c r="Q76" s="55" t="s">
        <v>12</v>
      </c>
      <c r="R76" s="76" t="s">
        <v>12</v>
      </c>
    </row>
    <row r="77" spans="1:18" ht="29" x14ac:dyDescent="0.35">
      <c r="A77" s="59" t="s">
        <v>115</v>
      </c>
      <c r="B77" s="54" t="s">
        <v>68</v>
      </c>
      <c r="C77" s="104" t="s">
        <v>75</v>
      </c>
      <c r="D77" s="54" t="s">
        <v>76</v>
      </c>
      <c r="E77" s="76" t="s">
        <v>12</v>
      </c>
      <c r="F77" s="55" t="s">
        <v>12</v>
      </c>
      <c r="G77" s="55" t="s">
        <v>12</v>
      </c>
      <c r="H77" s="55">
        <v>50.825503499999996</v>
      </c>
      <c r="I77" s="55" t="s">
        <v>12</v>
      </c>
      <c r="J77" s="55" t="s">
        <v>12</v>
      </c>
      <c r="K77" s="55" t="s">
        <v>12</v>
      </c>
      <c r="L77" s="55" t="s">
        <v>12</v>
      </c>
      <c r="M77" s="55" t="s">
        <v>12</v>
      </c>
      <c r="N77" s="55" t="s">
        <v>12</v>
      </c>
      <c r="O77" s="55" t="s">
        <v>12</v>
      </c>
      <c r="P77" s="55" t="s">
        <v>12</v>
      </c>
      <c r="Q77" s="55" t="s">
        <v>12</v>
      </c>
      <c r="R77" s="76" t="s">
        <v>12</v>
      </c>
    </row>
    <row r="78" spans="1:18" ht="58" x14ac:dyDescent="0.35">
      <c r="A78" s="59" t="s">
        <v>115</v>
      </c>
      <c r="B78" s="54" t="s">
        <v>13</v>
      </c>
      <c r="C78" s="104" t="s">
        <v>77</v>
      </c>
      <c r="D78" s="54" t="s">
        <v>78</v>
      </c>
      <c r="E78" s="412">
        <v>0</v>
      </c>
      <c r="F78" s="414">
        <v>0</v>
      </c>
      <c r="G78" s="414">
        <v>0</v>
      </c>
      <c r="H78" s="55">
        <v>0</v>
      </c>
      <c r="I78" s="55">
        <v>0</v>
      </c>
      <c r="J78" s="55">
        <v>0</v>
      </c>
      <c r="K78" s="55">
        <v>0</v>
      </c>
      <c r="L78" s="55" t="s">
        <v>12</v>
      </c>
      <c r="M78" s="55">
        <v>0</v>
      </c>
      <c r="N78" s="55">
        <v>0</v>
      </c>
      <c r="O78" s="55">
        <v>0</v>
      </c>
      <c r="P78" s="55">
        <v>0</v>
      </c>
      <c r="Q78" s="55">
        <v>0</v>
      </c>
      <c r="R78" s="76">
        <v>0</v>
      </c>
    </row>
    <row r="79" spans="1:18" ht="29" x14ac:dyDescent="0.35">
      <c r="A79" s="59" t="s">
        <v>115</v>
      </c>
      <c r="B79" s="54" t="s">
        <v>13</v>
      </c>
      <c r="C79" s="104" t="s">
        <v>79</v>
      </c>
      <c r="D79" s="54" t="s">
        <v>80</v>
      </c>
      <c r="E79" s="412">
        <v>0</v>
      </c>
      <c r="F79" s="414">
        <v>0</v>
      </c>
      <c r="G79" s="414">
        <v>0</v>
      </c>
      <c r="H79" s="55" t="s">
        <v>12</v>
      </c>
      <c r="I79" s="55">
        <v>0</v>
      </c>
      <c r="J79" s="55">
        <v>0</v>
      </c>
      <c r="K79" s="55">
        <v>0</v>
      </c>
      <c r="L79" s="55" t="s">
        <v>12</v>
      </c>
      <c r="M79" s="55">
        <v>0</v>
      </c>
      <c r="N79" s="55">
        <v>0</v>
      </c>
      <c r="O79" s="55">
        <v>0</v>
      </c>
      <c r="P79" s="55">
        <v>0</v>
      </c>
      <c r="Q79" s="55">
        <v>0</v>
      </c>
      <c r="R79" s="76">
        <v>0</v>
      </c>
    </row>
    <row r="80" spans="1:18" ht="29" x14ac:dyDescent="0.35">
      <c r="A80" s="59" t="s">
        <v>115</v>
      </c>
      <c r="B80" s="54" t="s">
        <v>13</v>
      </c>
      <c r="C80" s="104" t="s">
        <v>955</v>
      </c>
      <c r="D80" s="54" t="s">
        <v>952</v>
      </c>
      <c r="E80" s="412">
        <v>36.380360400000001</v>
      </c>
      <c r="F80" s="414">
        <v>45.475450500000001</v>
      </c>
      <c r="G80" s="414">
        <v>52.965524699999996</v>
      </c>
      <c r="H80" s="55" t="s">
        <v>12</v>
      </c>
      <c r="I80" s="55">
        <v>53.500529999999998</v>
      </c>
      <c r="J80" s="55">
        <v>56.175556499999999</v>
      </c>
      <c r="K80" s="55">
        <v>64.735641299999997</v>
      </c>
      <c r="L80" s="55" t="s">
        <v>12</v>
      </c>
      <c r="M80" s="55">
        <v>99.510985799999986</v>
      </c>
      <c r="N80" s="55">
        <v>100.5809964</v>
      </c>
      <c r="O80" s="55">
        <v>111.28110240000001</v>
      </c>
      <c r="P80" s="55">
        <v>118.77117659999999</v>
      </c>
      <c r="Q80" s="55">
        <v>123.051219</v>
      </c>
      <c r="R80" s="76">
        <v>247.70745389999999</v>
      </c>
    </row>
    <row r="81" spans="1:18" ht="72.5" x14ac:dyDescent="0.35">
      <c r="A81" s="59" t="s">
        <v>115</v>
      </c>
      <c r="B81" s="54" t="s">
        <v>85</v>
      </c>
      <c r="C81" s="104" t="s">
        <v>847</v>
      </c>
      <c r="D81" s="54" t="s">
        <v>87</v>
      </c>
      <c r="E81" s="412">
        <v>0</v>
      </c>
      <c r="F81" s="414">
        <v>0</v>
      </c>
      <c r="G81" s="414">
        <v>0</v>
      </c>
      <c r="H81" s="55" t="s">
        <v>12</v>
      </c>
      <c r="I81" s="55">
        <v>0</v>
      </c>
      <c r="J81" s="55">
        <v>0</v>
      </c>
      <c r="K81" s="55">
        <v>0</v>
      </c>
      <c r="L81" s="414">
        <v>0</v>
      </c>
      <c r="M81" s="55">
        <v>0</v>
      </c>
      <c r="N81" s="55">
        <v>0</v>
      </c>
      <c r="O81" s="55">
        <v>0</v>
      </c>
      <c r="P81" s="55" t="s">
        <v>12</v>
      </c>
      <c r="Q81" s="55">
        <v>0</v>
      </c>
      <c r="R81" s="76">
        <v>0</v>
      </c>
    </row>
    <row r="82" spans="1:18" ht="87" x14ac:dyDescent="0.35">
      <c r="A82" s="59" t="s">
        <v>115</v>
      </c>
      <c r="B82" s="54" t="s">
        <v>85</v>
      </c>
      <c r="C82" s="104" t="s">
        <v>849</v>
      </c>
      <c r="D82" s="54" t="s">
        <v>87</v>
      </c>
      <c r="E82" s="412">
        <v>0</v>
      </c>
      <c r="F82" s="414">
        <v>0</v>
      </c>
      <c r="G82" s="414">
        <v>0</v>
      </c>
      <c r="H82" s="55" t="s">
        <v>12</v>
      </c>
      <c r="I82" s="55">
        <v>0</v>
      </c>
      <c r="J82" s="55">
        <v>0</v>
      </c>
      <c r="K82" s="55">
        <v>0</v>
      </c>
      <c r="L82" s="414">
        <v>0</v>
      </c>
      <c r="M82" s="55">
        <v>0</v>
      </c>
      <c r="N82" s="55">
        <v>0</v>
      </c>
      <c r="O82" s="55">
        <v>0</v>
      </c>
      <c r="P82" s="55" t="s">
        <v>12</v>
      </c>
      <c r="Q82" s="55">
        <v>0</v>
      </c>
      <c r="R82" s="76">
        <v>0</v>
      </c>
    </row>
    <row r="83" spans="1:18" ht="29" x14ac:dyDescent="0.35">
      <c r="A83" s="59" t="s">
        <v>115</v>
      </c>
      <c r="B83" s="54" t="s">
        <v>85</v>
      </c>
      <c r="C83" s="104" t="s">
        <v>88</v>
      </c>
      <c r="D83" s="54" t="s">
        <v>89</v>
      </c>
      <c r="E83" s="412">
        <v>0</v>
      </c>
      <c r="F83" s="414">
        <v>0</v>
      </c>
      <c r="G83" s="414">
        <v>0</v>
      </c>
      <c r="H83" s="55" t="s">
        <v>12</v>
      </c>
      <c r="I83" s="55">
        <v>0</v>
      </c>
      <c r="J83" s="55">
        <v>0</v>
      </c>
      <c r="K83" s="55">
        <v>0</v>
      </c>
      <c r="L83" s="414">
        <v>0</v>
      </c>
      <c r="M83" s="55">
        <v>0</v>
      </c>
      <c r="N83" s="55">
        <v>0</v>
      </c>
      <c r="O83" s="55">
        <v>0</v>
      </c>
      <c r="P83" s="55" t="s">
        <v>12</v>
      </c>
      <c r="Q83" s="55">
        <v>0</v>
      </c>
      <c r="R83" s="76">
        <v>0</v>
      </c>
    </row>
    <row r="84" spans="1:18" ht="43.5" x14ac:dyDescent="0.35">
      <c r="A84" s="59" t="s">
        <v>115</v>
      </c>
      <c r="B84" s="54" t="s">
        <v>59</v>
      </c>
      <c r="C84" s="104" t="s">
        <v>90</v>
      </c>
      <c r="D84" s="54" t="s">
        <v>91</v>
      </c>
      <c r="E84" s="76" t="s">
        <v>12</v>
      </c>
      <c r="F84" s="55" t="s">
        <v>12</v>
      </c>
      <c r="G84" s="55" t="s">
        <v>12</v>
      </c>
      <c r="H84" s="55" t="s">
        <v>12</v>
      </c>
      <c r="I84" s="55">
        <v>0</v>
      </c>
      <c r="J84" s="55">
        <v>0</v>
      </c>
      <c r="K84" s="55">
        <v>0</v>
      </c>
      <c r="L84" s="55" t="s">
        <v>12</v>
      </c>
      <c r="M84" s="55">
        <v>0</v>
      </c>
      <c r="N84" s="55">
        <v>0</v>
      </c>
      <c r="O84" s="55">
        <v>0</v>
      </c>
      <c r="P84" s="55" t="s">
        <v>12</v>
      </c>
      <c r="Q84" s="55">
        <v>0</v>
      </c>
      <c r="R84" s="76">
        <v>0</v>
      </c>
    </row>
    <row r="85" spans="1:18" ht="58" x14ac:dyDescent="0.35">
      <c r="A85" s="59" t="s">
        <v>115</v>
      </c>
      <c r="B85" s="54" t="s">
        <v>92</v>
      </c>
      <c r="C85" s="104" t="s">
        <v>93</v>
      </c>
      <c r="D85" s="54" t="s">
        <v>94</v>
      </c>
      <c r="E85" s="76" t="s">
        <v>12</v>
      </c>
      <c r="F85" s="414">
        <v>0</v>
      </c>
      <c r="G85" s="414">
        <v>0</v>
      </c>
      <c r="H85" s="55" t="s">
        <v>12</v>
      </c>
      <c r="I85" s="55">
        <v>0</v>
      </c>
      <c r="J85" s="55">
        <v>0</v>
      </c>
      <c r="K85" s="55">
        <v>0</v>
      </c>
      <c r="L85" s="414">
        <v>0</v>
      </c>
      <c r="M85" s="55">
        <v>0</v>
      </c>
      <c r="N85" s="55">
        <v>0</v>
      </c>
      <c r="O85" s="55">
        <v>0</v>
      </c>
      <c r="P85" s="55" t="s">
        <v>12</v>
      </c>
      <c r="Q85" s="55">
        <v>0</v>
      </c>
      <c r="R85" s="76">
        <v>0</v>
      </c>
    </row>
    <row r="86" spans="1:18" ht="43.5" x14ac:dyDescent="0.35">
      <c r="A86" s="59" t="s">
        <v>115</v>
      </c>
      <c r="B86" s="54" t="s">
        <v>10</v>
      </c>
      <c r="C86" s="104" t="s">
        <v>95</v>
      </c>
      <c r="D86" s="54" t="s">
        <v>96</v>
      </c>
      <c r="E86" s="412">
        <v>0</v>
      </c>
      <c r="F86" s="414">
        <v>0</v>
      </c>
      <c r="G86" s="414">
        <v>0</v>
      </c>
      <c r="H86" s="55" t="s">
        <v>12</v>
      </c>
      <c r="I86" s="55">
        <v>0</v>
      </c>
      <c r="J86" s="55">
        <v>0</v>
      </c>
      <c r="K86" s="55">
        <v>0</v>
      </c>
      <c r="L86" s="414">
        <v>0</v>
      </c>
      <c r="M86" s="55">
        <v>0</v>
      </c>
      <c r="N86" s="55">
        <v>0</v>
      </c>
      <c r="O86" s="55">
        <v>0</v>
      </c>
      <c r="P86" s="82">
        <v>0</v>
      </c>
      <c r="Q86" s="55">
        <v>0</v>
      </c>
      <c r="R86" s="76">
        <v>0</v>
      </c>
    </row>
    <row r="87" spans="1:18" ht="43.5" x14ac:dyDescent="0.35">
      <c r="A87" s="341" t="s">
        <v>109</v>
      </c>
      <c r="B87" s="342" t="s">
        <v>749</v>
      </c>
      <c r="C87" s="342" t="s">
        <v>30</v>
      </c>
      <c r="D87" s="343">
        <v>99202</v>
      </c>
      <c r="E87" s="352" t="s">
        <v>12</v>
      </c>
      <c r="F87" s="352" t="s">
        <v>12</v>
      </c>
      <c r="G87" s="352" t="s">
        <v>12</v>
      </c>
      <c r="H87" s="352" t="s">
        <v>12</v>
      </c>
      <c r="I87" s="352" t="s">
        <v>12</v>
      </c>
      <c r="J87" s="352" t="s">
        <v>12</v>
      </c>
      <c r="K87" s="352" t="s">
        <v>12</v>
      </c>
      <c r="L87" s="352" t="s">
        <v>12</v>
      </c>
      <c r="M87" s="352" t="s">
        <v>12</v>
      </c>
      <c r="N87" s="352" t="s">
        <v>12</v>
      </c>
      <c r="O87" s="352">
        <v>111.28110240000001</v>
      </c>
      <c r="P87" s="352" t="s">
        <v>12</v>
      </c>
      <c r="Q87" s="352">
        <v>123.051219</v>
      </c>
      <c r="R87" s="352">
        <v>247.70745389999999</v>
      </c>
    </row>
    <row r="88" spans="1:18" ht="43.5" x14ac:dyDescent="0.35">
      <c r="A88" s="344" t="s">
        <v>109</v>
      </c>
      <c r="B88" s="345" t="s">
        <v>749</v>
      </c>
      <c r="C88" s="345" t="s">
        <v>31</v>
      </c>
      <c r="D88" s="346">
        <v>99203</v>
      </c>
      <c r="E88" s="353" t="s">
        <v>12</v>
      </c>
      <c r="F88" s="353" t="s">
        <v>12</v>
      </c>
      <c r="G88" s="353" t="s">
        <v>12</v>
      </c>
      <c r="H88" s="353" t="s">
        <v>12</v>
      </c>
      <c r="I88" s="353" t="s">
        <v>12</v>
      </c>
      <c r="J88" s="353" t="s">
        <v>12</v>
      </c>
      <c r="K88" s="353" t="s">
        <v>12</v>
      </c>
      <c r="L88" s="353" t="s">
        <v>12</v>
      </c>
      <c r="M88" s="353" t="s">
        <v>12</v>
      </c>
      <c r="N88" s="353" t="s">
        <v>12</v>
      </c>
      <c r="O88" s="353">
        <v>222.56220479999999</v>
      </c>
      <c r="P88" s="353" t="s">
        <v>12</v>
      </c>
      <c r="Q88" s="353">
        <v>246.10243800000001</v>
      </c>
      <c r="R88" s="353">
        <v>495.41490779999998</v>
      </c>
    </row>
    <row r="89" spans="1:18" ht="43.5" x14ac:dyDescent="0.35">
      <c r="A89" s="341" t="s">
        <v>109</v>
      </c>
      <c r="B89" s="342" t="s">
        <v>749</v>
      </c>
      <c r="C89" s="342" t="s">
        <v>32</v>
      </c>
      <c r="D89" s="343">
        <v>99204</v>
      </c>
      <c r="E89" s="352" t="s">
        <v>12</v>
      </c>
      <c r="F89" s="352" t="s">
        <v>12</v>
      </c>
      <c r="G89" s="352" t="s">
        <v>12</v>
      </c>
      <c r="H89" s="352" t="s">
        <v>12</v>
      </c>
      <c r="I89" s="352" t="s">
        <v>12</v>
      </c>
      <c r="J89" s="352" t="s">
        <v>12</v>
      </c>
      <c r="K89" s="352" t="s">
        <v>12</v>
      </c>
      <c r="L89" s="352" t="s">
        <v>12</v>
      </c>
      <c r="M89" s="352" t="s">
        <v>12</v>
      </c>
      <c r="N89" s="352" t="s">
        <v>12</v>
      </c>
      <c r="O89" s="352">
        <v>333.84330719999997</v>
      </c>
      <c r="P89" s="352" t="s">
        <v>12</v>
      </c>
      <c r="Q89" s="352">
        <v>369.15365700000001</v>
      </c>
      <c r="R89" s="352">
        <v>743.12236169999994</v>
      </c>
    </row>
    <row r="90" spans="1:18" ht="43.5" x14ac:dyDescent="0.35">
      <c r="A90" s="344" t="s">
        <v>109</v>
      </c>
      <c r="B90" s="345" t="s">
        <v>749</v>
      </c>
      <c r="C90" s="345" t="s">
        <v>33</v>
      </c>
      <c r="D90" s="346">
        <v>99205</v>
      </c>
      <c r="E90" s="353" t="s">
        <v>12</v>
      </c>
      <c r="F90" s="353" t="s">
        <v>12</v>
      </c>
      <c r="G90" s="353" t="s">
        <v>12</v>
      </c>
      <c r="H90" s="353" t="s">
        <v>12</v>
      </c>
      <c r="I90" s="353" t="s">
        <v>12</v>
      </c>
      <c r="J90" s="353" t="s">
        <v>12</v>
      </c>
      <c r="K90" s="353" t="s">
        <v>12</v>
      </c>
      <c r="L90" s="353" t="s">
        <v>12</v>
      </c>
      <c r="M90" s="353" t="s">
        <v>12</v>
      </c>
      <c r="N90" s="353" t="s">
        <v>12</v>
      </c>
      <c r="O90" s="353">
        <v>445.12440959999998</v>
      </c>
      <c r="P90" s="353" t="s">
        <v>12</v>
      </c>
      <c r="Q90" s="353">
        <v>492.20487600000001</v>
      </c>
      <c r="R90" s="353">
        <v>990.82981559999996</v>
      </c>
    </row>
    <row r="91" spans="1:18" ht="43.5" x14ac:dyDescent="0.35">
      <c r="A91" s="341" t="s">
        <v>109</v>
      </c>
      <c r="B91" s="342" t="s">
        <v>749</v>
      </c>
      <c r="C91" s="342" t="s">
        <v>34</v>
      </c>
      <c r="D91" s="343">
        <v>99212</v>
      </c>
      <c r="E91" s="352" t="s">
        <v>12</v>
      </c>
      <c r="F91" s="352" t="s">
        <v>12</v>
      </c>
      <c r="G91" s="352" t="s">
        <v>12</v>
      </c>
      <c r="H91" s="352" t="s">
        <v>12</v>
      </c>
      <c r="I91" s="352" t="s">
        <v>12</v>
      </c>
      <c r="J91" s="352" t="s">
        <v>12</v>
      </c>
      <c r="K91" s="352" t="s">
        <v>12</v>
      </c>
      <c r="L91" s="352" t="s">
        <v>12</v>
      </c>
      <c r="M91" s="352" t="s">
        <v>12</v>
      </c>
      <c r="N91" s="352" t="s">
        <v>12</v>
      </c>
      <c r="O91" s="352">
        <v>111.28110240000001</v>
      </c>
      <c r="P91" s="352" t="s">
        <v>12</v>
      </c>
      <c r="Q91" s="352">
        <v>123.051219</v>
      </c>
      <c r="R91" s="352">
        <v>247.70745389999999</v>
      </c>
    </row>
    <row r="92" spans="1:18" ht="43.5" x14ac:dyDescent="0.35">
      <c r="A92" s="344" t="s">
        <v>109</v>
      </c>
      <c r="B92" s="345" t="s">
        <v>749</v>
      </c>
      <c r="C92" s="345" t="s">
        <v>35</v>
      </c>
      <c r="D92" s="346">
        <v>99213</v>
      </c>
      <c r="E92" s="353" t="s">
        <v>12</v>
      </c>
      <c r="F92" s="353" t="s">
        <v>12</v>
      </c>
      <c r="G92" s="353" t="s">
        <v>12</v>
      </c>
      <c r="H92" s="353" t="s">
        <v>12</v>
      </c>
      <c r="I92" s="353" t="s">
        <v>12</v>
      </c>
      <c r="J92" s="353" t="s">
        <v>12</v>
      </c>
      <c r="K92" s="353" t="s">
        <v>12</v>
      </c>
      <c r="L92" s="353" t="s">
        <v>12</v>
      </c>
      <c r="M92" s="353" t="s">
        <v>12</v>
      </c>
      <c r="N92" s="353" t="s">
        <v>12</v>
      </c>
      <c r="O92" s="353">
        <f>111.2811024*1.6</f>
        <v>178.04976384</v>
      </c>
      <c r="P92" s="353" t="s">
        <v>12</v>
      </c>
      <c r="Q92" s="353">
        <f>123.051219*1.6</f>
        <v>196.88195040000002</v>
      </c>
      <c r="R92" s="353">
        <f>247.7074539*1.6</f>
        <v>396.33192624000003</v>
      </c>
    </row>
    <row r="93" spans="1:18" ht="43.5" x14ac:dyDescent="0.35">
      <c r="A93" s="341" t="s">
        <v>109</v>
      </c>
      <c r="B93" s="342" t="s">
        <v>749</v>
      </c>
      <c r="C93" s="342" t="s">
        <v>36</v>
      </c>
      <c r="D93" s="343">
        <v>99214</v>
      </c>
      <c r="E93" s="352" t="s">
        <v>12</v>
      </c>
      <c r="F93" s="352" t="s">
        <v>12</v>
      </c>
      <c r="G93" s="352" t="s">
        <v>12</v>
      </c>
      <c r="H93" s="352" t="s">
        <v>12</v>
      </c>
      <c r="I93" s="352" t="s">
        <v>12</v>
      </c>
      <c r="J93" s="352" t="s">
        <v>12</v>
      </c>
      <c r="K93" s="352" t="s">
        <v>12</v>
      </c>
      <c r="L93" s="352" t="s">
        <v>12</v>
      </c>
      <c r="M93" s="352" t="s">
        <v>12</v>
      </c>
      <c r="N93" s="352" t="s">
        <v>12</v>
      </c>
      <c r="O93" s="352">
        <v>222.56220479999999</v>
      </c>
      <c r="P93" s="352" t="s">
        <v>12</v>
      </c>
      <c r="Q93" s="352">
        <v>246.10243800000001</v>
      </c>
      <c r="R93" s="352">
        <v>495.41490779999998</v>
      </c>
    </row>
    <row r="94" spans="1:18" ht="43.5" x14ac:dyDescent="0.35">
      <c r="A94" s="344" t="s">
        <v>109</v>
      </c>
      <c r="B94" s="345" t="s">
        <v>749</v>
      </c>
      <c r="C94" s="345" t="s">
        <v>37</v>
      </c>
      <c r="D94" s="346">
        <v>99215</v>
      </c>
      <c r="E94" s="353" t="s">
        <v>12</v>
      </c>
      <c r="F94" s="353" t="s">
        <v>12</v>
      </c>
      <c r="G94" s="353" t="s">
        <v>12</v>
      </c>
      <c r="H94" s="353" t="s">
        <v>12</v>
      </c>
      <c r="I94" s="353" t="s">
        <v>12</v>
      </c>
      <c r="J94" s="353" t="s">
        <v>12</v>
      </c>
      <c r="K94" s="353" t="s">
        <v>12</v>
      </c>
      <c r="L94" s="353" t="s">
        <v>12</v>
      </c>
      <c r="M94" s="353" t="s">
        <v>12</v>
      </c>
      <c r="N94" s="353" t="s">
        <v>12</v>
      </c>
      <c r="O94" s="353">
        <v>333.84330719999997</v>
      </c>
      <c r="P94" s="353" t="s">
        <v>12</v>
      </c>
      <c r="Q94" s="353">
        <v>369.15365700000001</v>
      </c>
      <c r="R94" s="353">
        <v>743.12236169999994</v>
      </c>
    </row>
    <row r="95" spans="1:18" ht="101.5" x14ac:dyDescent="0.35">
      <c r="A95" s="341" t="s">
        <v>109</v>
      </c>
      <c r="B95" s="342" t="s">
        <v>749</v>
      </c>
      <c r="C95" s="342" t="s">
        <v>967</v>
      </c>
      <c r="D95" s="343" t="s">
        <v>56</v>
      </c>
      <c r="E95" s="452">
        <v>8.0844444444444452</v>
      </c>
      <c r="F95" s="452">
        <v>10.106666666666666</v>
      </c>
      <c r="G95" s="479" t="s">
        <v>12</v>
      </c>
      <c r="H95" s="352" t="s">
        <v>12</v>
      </c>
      <c r="I95" s="352">
        <v>11.888888888888889</v>
      </c>
      <c r="J95" s="352">
        <v>12.484444444444444</v>
      </c>
      <c r="K95" s="352">
        <v>14.385698066666667</v>
      </c>
      <c r="L95" s="452">
        <v>19.022222222222222</v>
      </c>
      <c r="M95" s="352">
        <f>99.51/4.5</f>
        <v>22.113333333333333</v>
      </c>
      <c r="N95" s="352">
        <f>100.58/4.5</f>
        <v>22.351111111111109</v>
      </c>
      <c r="O95" s="352">
        <f>111.2811024/4.5</f>
        <v>24.729133866666665</v>
      </c>
      <c r="P95" s="352">
        <f>118.77/4.5</f>
        <v>26.393333333333331</v>
      </c>
      <c r="Q95" s="352">
        <f>123.051219/4.5</f>
        <v>27.344715333333333</v>
      </c>
      <c r="R95" s="352">
        <f>247.7074539/4.5</f>
        <v>55.046100866666663</v>
      </c>
    </row>
    <row r="96" spans="1:18" ht="72.5" x14ac:dyDescent="0.35">
      <c r="A96" s="344" t="s">
        <v>109</v>
      </c>
      <c r="B96" s="345" t="s">
        <v>749</v>
      </c>
      <c r="C96" s="345" t="s">
        <v>55</v>
      </c>
      <c r="D96" s="346" t="s">
        <v>56</v>
      </c>
      <c r="E96" s="453">
        <v>36.380360400000001</v>
      </c>
      <c r="F96" s="453">
        <v>45.475450500000001</v>
      </c>
      <c r="G96" s="479" t="s">
        <v>12</v>
      </c>
      <c r="H96" s="353" t="s">
        <v>12</v>
      </c>
      <c r="I96" s="353">
        <v>53.5</v>
      </c>
      <c r="J96" s="353">
        <v>56.18</v>
      </c>
      <c r="K96" s="353">
        <v>64.735641299999997</v>
      </c>
      <c r="L96" s="453">
        <v>85.600847999999985</v>
      </c>
      <c r="M96" s="353">
        <v>99.51</v>
      </c>
      <c r="N96" s="353">
        <v>100.58</v>
      </c>
      <c r="O96" s="353">
        <v>111.28110240000001</v>
      </c>
      <c r="P96" s="353">
        <v>118.77</v>
      </c>
      <c r="Q96" s="353">
        <v>123.051219</v>
      </c>
      <c r="R96" s="353">
        <v>247.70745389999999</v>
      </c>
    </row>
    <row r="97" spans="1:18" ht="15.5" x14ac:dyDescent="0.35">
      <c r="A97" s="341" t="s">
        <v>109</v>
      </c>
      <c r="B97" s="342" t="s">
        <v>765</v>
      </c>
      <c r="C97" s="347" t="s">
        <v>854</v>
      </c>
      <c r="D97" s="343" t="s">
        <v>766</v>
      </c>
      <c r="E97" s="352" t="s">
        <v>12</v>
      </c>
      <c r="F97" s="352" t="s">
        <v>12</v>
      </c>
      <c r="G97" s="352" t="s">
        <v>12</v>
      </c>
      <c r="H97" s="352" t="s">
        <v>12</v>
      </c>
      <c r="I97" s="352">
        <v>53.500529999999998</v>
      </c>
      <c r="J97" s="352">
        <v>56.175556499999999</v>
      </c>
      <c r="K97" s="352">
        <v>64.735641299999997</v>
      </c>
      <c r="L97" s="352" t="s">
        <v>12</v>
      </c>
      <c r="M97" s="352">
        <v>99.510985799999986</v>
      </c>
      <c r="N97" s="352">
        <v>100.5809964</v>
      </c>
      <c r="O97" s="352">
        <v>111.28110240000001</v>
      </c>
      <c r="P97" s="352" t="s">
        <v>12</v>
      </c>
      <c r="Q97" s="352">
        <v>123.051219</v>
      </c>
      <c r="R97" s="352">
        <v>247.70745389999999</v>
      </c>
    </row>
    <row r="98" spans="1:18" ht="29" x14ac:dyDescent="0.35">
      <c r="A98" s="344" t="s">
        <v>109</v>
      </c>
      <c r="B98" s="345" t="s">
        <v>765</v>
      </c>
      <c r="C98" s="345" t="s">
        <v>767</v>
      </c>
      <c r="D98" s="346" t="s">
        <v>768</v>
      </c>
      <c r="E98" s="353" t="s">
        <v>12</v>
      </c>
      <c r="F98" s="353" t="s">
        <v>12</v>
      </c>
      <c r="G98" s="353" t="s">
        <v>12</v>
      </c>
      <c r="H98" s="353" t="s">
        <v>12</v>
      </c>
      <c r="I98" s="353">
        <v>53.500529999999998</v>
      </c>
      <c r="J98" s="353">
        <v>56.175556499999999</v>
      </c>
      <c r="K98" s="353">
        <v>64.735641299999997</v>
      </c>
      <c r="L98" s="353" t="s">
        <v>12</v>
      </c>
      <c r="M98" s="353">
        <v>99.510985799999986</v>
      </c>
      <c r="N98" s="353">
        <v>100.5809964</v>
      </c>
      <c r="O98" s="353">
        <v>111.28110240000001</v>
      </c>
      <c r="P98" s="353" t="s">
        <v>12</v>
      </c>
      <c r="Q98" s="353">
        <v>123.051219</v>
      </c>
      <c r="R98" s="353">
        <v>247.70745389999999</v>
      </c>
    </row>
    <row r="99" spans="1:18" ht="15.5" x14ac:dyDescent="0.35">
      <c r="A99" s="341" t="s">
        <v>109</v>
      </c>
      <c r="B99" s="342" t="s">
        <v>765</v>
      </c>
      <c r="C99" s="347" t="s">
        <v>769</v>
      </c>
      <c r="D99" s="343" t="s">
        <v>770</v>
      </c>
      <c r="E99" s="352" t="s">
        <v>12</v>
      </c>
      <c r="F99" s="352" t="s">
        <v>12</v>
      </c>
      <c r="G99" s="352" t="s">
        <v>12</v>
      </c>
      <c r="H99" s="352" t="s">
        <v>12</v>
      </c>
      <c r="I99" s="352">
        <v>53.500529999999998</v>
      </c>
      <c r="J99" s="352">
        <v>56.175556499999999</v>
      </c>
      <c r="K99" s="352">
        <v>64.735641299999997</v>
      </c>
      <c r="L99" s="352" t="s">
        <v>12</v>
      </c>
      <c r="M99" s="352">
        <v>99.510985799999986</v>
      </c>
      <c r="N99" s="352">
        <v>100.5809964</v>
      </c>
      <c r="O99" s="352">
        <v>111.28110240000001</v>
      </c>
      <c r="P99" s="352" t="s">
        <v>12</v>
      </c>
      <c r="Q99" s="352">
        <v>123.051219</v>
      </c>
      <c r="R99" s="352">
        <v>247.70745389999999</v>
      </c>
    </row>
    <row r="100" spans="1:18" ht="43.5" x14ac:dyDescent="0.35">
      <c r="A100" s="344" t="s">
        <v>109</v>
      </c>
      <c r="B100" s="345" t="s">
        <v>54</v>
      </c>
      <c r="C100" s="345" t="s">
        <v>71</v>
      </c>
      <c r="D100" s="346" t="s">
        <v>72</v>
      </c>
      <c r="E100" s="453">
        <v>36.380360400000001</v>
      </c>
      <c r="F100" s="453">
        <v>45.475450500000001</v>
      </c>
      <c r="G100" s="453">
        <v>52.965524699999996</v>
      </c>
      <c r="H100" s="353" t="s">
        <v>12</v>
      </c>
      <c r="I100" s="353" t="s">
        <v>12</v>
      </c>
      <c r="J100" s="353" t="s">
        <v>12</v>
      </c>
      <c r="K100" s="353" t="s">
        <v>12</v>
      </c>
      <c r="L100" s="453">
        <v>85.600847999999985</v>
      </c>
      <c r="M100" s="353" t="s">
        <v>12</v>
      </c>
      <c r="N100" s="353">
        <v>100.5809964</v>
      </c>
      <c r="O100" s="353">
        <v>111.28110240000001</v>
      </c>
      <c r="P100" s="353">
        <v>118.77117659999999</v>
      </c>
      <c r="Q100" s="353">
        <v>123.051219</v>
      </c>
      <c r="R100" s="353">
        <v>247.70745389999999</v>
      </c>
    </row>
    <row r="101" spans="1:18" ht="43.5" x14ac:dyDescent="0.35">
      <c r="A101" s="341" t="s">
        <v>109</v>
      </c>
      <c r="B101" s="342" t="s">
        <v>54</v>
      </c>
      <c r="C101" s="342" t="s">
        <v>1024</v>
      </c>
      <c r="D101" s="343" t="s">
        <v>778</v>
      </c>
      <c r="E101" s="452">
        <v>36.380360400000001</v>
      </c>
      <c r="F101" s="452">
        <v>45.475450500000001</v>
      </c>
      <c r="G101" s="452">
        <v>52.965524699999996</v>
      </c>
      <c r="H101" s="352" t="s">
        <v>12</v>
      </c>
      <c r="I101" s="352" t="s">
        <v>12</v>
      </c>
      <c r="J101" s="352" t="s">
        <v>12</v>
      </c>
      <c r="K101" s="352" t="s">
        <v>12</v>
      </c>
      <c r="L101" s="352" t="s">
        <v>12</v>
      </c>
      <c r="M101" s="352" t="s">
        <v>12</v>
      </c>
      <c r="N101" s="352">
        <v>100.5809964</v>
      </c>
      <c r="O101" s="352">
        <v>111.28110240000001</v>
      </c>
      <c r="P101" s="352">
        <v>118.77117659999999</v>
      </c>
      <c r="Q101" s="352">
        <v>123.051219</v>
      </c>
      <c r="R101" s="352">
        <v>247.70745389999999</v>
      </c>
    </row>
    <row r="102" spans="1:18" ht="58" x14ac:dyDescent="0.35">
      <c r="A102" s="344" t="s">
        <v>109</v>
      </c>
      <c r="B102" s="345" t="s">
        <v>54</v>
      </c>
      <c r="C102" s="345" t="s">
        <v>1025</v>
      </c>
      <c r="D102" s="346" t="s">
        <v>778</v>
      </c>
      <c r="E102" s="453">
        <v>8.0844444444444452</v>
      </c>
      <c r="F102" s="453">
        <v>10.106666666666666</v>
      </c>
      <c r="G102" s="453">
        <v>11.771111111111111</v>
      </c>
      <c r="H102" s="353" t="s">
        <v>12</v>
      </c>
      <c r="I102" s="353" t="s">
        <v>12</v>
      </c>
      <c r="J102" s="353" t="s">
        <v>12</v>
      </c>
      <c r="K102" s="353" t="s">
        <v>12</v>
      </c>
      <c r="L102" s="353" t="s">
        <v>12</v>
      </c>
      <c r="M102" s="353" t="s">
        <v>12</v>
      </c>
      <c r="N102" s="353">
        <v>22.351332533333334</v>
      </c>
      <c r="O102" s="353">
        <v>24.729133866666665</v>
      </c>
      <c r="P102" s="353">
        <v>26.393594800000002</v>
      </c>
      <c r="Q102" s="353">
        <v>27.344715333333333</v>
      </c>
      <c r="R102" s="353">
        <v>55.046100866666663</v>
      </c>
    </row>
    <row r="103" spans="1:18" ht="43.5" x14ac:dyDescent="0.35">
      <c r="A103" s="341" t="s">
        <v>113</v>
      </c>
      <c r="B103" s="342" t="s">
        <v>749</v>
      </c>
      <c r="C103" s="342" t="s">
        <v>30</v>
      </c>
      <c r="D103" s="343">
        <v>99202</v>
      </c>
      <c r="E103" s="352" t="s">
        <v>12</v>
      </c>
      <c r="F103" s="352" t="s">
        <v>12</v>
      </c>
      <c r="G103" s="352" t="s">
        <v>12</v>
      </c>
      <c r="H103" s="352" t="s">
        <v>12</v>
      </c>
      <c r="I103" s="352" t="s">
        <v>12</v>
      </c>
      <c r="J103" s="352" t="s">
        <v>12</v>
      </c>
      <c r="K103" s="352" t="s">
        <v>12</v>
      </c>
      <c r="L103" s="352" t="s">
        <v>12</v>
      </c>
      <c r="M103" s="352" t="s">
        <v>12</v>
      </c>
      <c r="N103" s="352" t="s">
        <v>12</v>
      </c>
      <c r="O103" s="352">
        <v>111.28110240000001</v>
      </c>
      <c r="P103" s="352" t="s">
        <v>12</v>
      </c>
      <c r="Q103" s="352">
        <v>123.051219</v>
      </c>
      <c r="R103" s="352">
        <v>247.70745389999999</v>
      </c>
    </row>
    <row r="104" spans="1:18" ht="43.5" x14ac:dyDescent="0.35">
      <c r="A104" s="344" t="s">
        <v>113</v>
      </c>
      <c r="B104" s="345" t="s">
        <v>749</v>
      </c>
      <c r="C104" s="345" t="s">
        <v>31</v>
      </c>
      <c r="D104" s="346">
        <v>99203</v>
      </c>
      <c r="E104" s="353" t="s">
        <v>12</v>
      </c>
      <c r="F104" s="353" t="s">
        <v>12</v>
      </c>
      <c r="G104" s="353" t="s">
        <v>12</v>
      </c>
      <c r="H104" s="353" t="s">
        <v>12</v>
      </c>
      <c r="I104" s="353" t="s">
        <v>12</v>
      </c>
      <c r="J104" s="353" t="s">
        <v>12</v>
      </c>
      <c r="K104" s="353" t="s">
        <v>12</v>
      </c>
      <c r="L104" s="353" t="s">
        <v>12</v>
      </c>
      <c r="M104" s="353" t="s">
        <v>12</v>
      </c>
      <c r="N104" s="353" t="s">
        <v>12</v>
      </c>
      <c r="O104" s="353">
        <v>222.56220479999999</v>
      </c>
      <c r="P104" s="353" t="s">
        <v>12</v>
      </c>
      <c r="Q104" s="353">
        <v>246.10243800000001</v>
      </c>
      <c r="R104" s="353">
        <v>495.41490779999998</v>
      </c>
    </row>
    <row r="105" spans="1:18" ht="43.5" x14ac:dyDescent="0.35">
      <c r="A105" s="341" t="s">
        <v>113</v>
      </c>
      <c r="B105" s="342" t="s">
        <v>749</v>
      </c>
      <c r="C105" s="342" t="s">
        <v>32</v>
      </c>
      <c r="D105" s="343">
        <v>99204</v>
      </c>
      <c r="E105" s="352" t="s">
        <v>12</v>
      </c>
      <c r="F105" s="352" t="s">
        <v>12</v>
      </c>
      <c r="G105" s="352" t="s">
        <v>12</v>
      </c>
      <c r="H105" s="352" t="s">
        <v>12</v>
      </c>
      <c r="I105" s="352" t="s">
        <v>12</v>
      </c>
      <c r="J105" s="352" t="s">
        <v>12</v>
      </c>
      <c r="K105" s="352" t="s">
        <v>12</v>
      </c>
      <c r="L105" s="352" t="s">
        <v>12</v>
      </c>
      <c r="M105" s="352" t="s">
        <v>12</v>
      </c>
      <c r="N105" s="352" t="s">
        <v>12</v>
      </c>
      <c r="O105" s="352">
        <v>333.84330719999997</v>
      </c>
      <c r="P105" s="352" t="s">
        <v>12</v>
      </c>
      <c r="Q105" s="352">
        <v>369.15365700000001</v>
      </c>
      <c r="R105" s="352">
        <v>743.12236169999994</v>
      </c>
    </row>
    <row r="106" spans="1:18" ht="43.5" x14ac:dyDescent="0.35">
      <c r="A106" s="344" t="s">
        <v>113</v>
      </c>
      <c r="B106" s="345" t="s">
        <v>749</v>
      </c>
      <c r="C106" s="345" t="s">
        <v>33</v>
      </c>
      <c r="D106" s="346">
        <v>99205</v>
      </c>
      <c r="E106" s="353" t="s">
        <v>12</v>
      </c>
      <c r="F106" s="353" t="s">
        <v>12</v>
      </c>
      <c r="G106" s="353" t="s">
        <v>12</v>
      </c>
      <c r="H106" s="353" t="s">
        <v>12</v>
      </c>
      <c r="I106" s="353" t="s">
        <v>12</v>
      </c>
      <c r="J106" s="353" t="s">
        <v>12</v>
      </c>
      <c r="K106" s="353" t="s">
        <v>12</v>
      </c>
      <c r="L106" s="353" t="s">
        <v>12</v>
      </c>
      <c r="M106" s="353" t="s">
        <v>12</v>
      </c>
      <c r="N106" s="353" t="s">
        <v>12</v>
      </c>
      <c r="O106" s="353">
        <v>445.12440959999998</v>
      </c>
      <c r="P106" s="353" t="s">
        <v>12</v>
      </c>
      <c r="Q106" s="353">
        <v>492.20487600000001</v>
      </c>
      <c r="R106" s="353">
        <v>990.82981559999996</v>
      </c>
    </row>
    <row r="107" spans="1:18" ht="43.5" x14ac:dyDescent="0.35">
      <c r="A107" s="341" t="s">
        <v>113</v>
      </c>
      <c r="B107" s="342" t="s">
        <v>749</v>
      </c>
      <c r="C107" s="342" t="s">
        <v>34</v>
      </c>
      <c r="D107" s="343">
        <v>99212</v>
      </c>
      <c r="E107" s="352" t="s">
        <v>12</v>
      </c>
      <c r="F107" s="352" t="s">
        <v>12</v>
      </c>
      <c r="G107" s="352" t="s">
        <v>12</v>
      </c>
      <c r="H107" s="352" t="s">
        <v>12</v>
      </c>
      <c r="I107" s="352" t="s">
        <v>12</v>
      </c>
      <c r="J107" s="352" t="s">
        <v>12</v>
      </c>
      <c r="K107" s="352" t="s">
        <v>12</v>
      </c>
      <c r="L107" s="352" t="s">
        <v>12</v>
      </c>
      <c r="M107" s="352" t="s">
        <v>12</v>
      </c>
      <c r="N107" s="352" t="s">
        <v>12</v>
      </c>
      <c r="O107" s="352">
        <v>111.28110240000001</v>
      </c>
      <c r="P107" s="352" t="s">
        <v>12</v>
      </c>
      <c r="Q107" s="352">
        <v>123.051219</v>
      </c>
      <c r="R107" s="352">
        <v>247.70745389999999</v>
      </c>
    </row>
    <row r="108" spans="1:18" ht="43.5" x14ac:dyDescent="0.35">
      <c r="A108" s="344" t="s">
        <v>113</v>
      </c>
      <c r="B108" s="345" t="s">
        <v>749</v>
      </c>
      <c r="C108" s="345" t="s">
        <v>35</v>
      </c>
      <c r="D108" s="346">
        <v>99213</v>
      </c>
      <c r="E108" s="353" t="s">
        <v>12</v>
      </c>
      <c r="F108" s="353" t="s">
        <v>12</v>
      </c>
      <c r="G108" s="353" t="s">
        <v>12</v>
      </c>
      <c r="H108" s="353" t="s">
        <v>12</v>
      </c>
      <c r="I108" s="353" t="s">
        <v>12</v>
      </c>
      <c r="J108" s="353" t="s">
        <v>12</v>
      </c>
      <c r="K108" s="353" t="s">
        <v>12</v>
      </c>
      <c r="L108" s="353" t="s">
        <v>12</v>
      </c>
      <c r="M108" s="353" t="s">
        <v>12</v>
      </c>
      <c r="N108" s="353" t="s">
        <v>12</v>
      </c>
      <c r="O108" s="353">
        <f>111.2811024*1.6</f>
        <v>178.04976384</v>
      </c>
      <c r="P108" s="353" t="s">
        <v>12</v>
      </c>
      <c r="Q108" s="353">
        <f>123.051219*1.6</f>
        <v>196.88195040000002</v>
      </c>
      <c r="R108" s="353">
        <f>247.7074539*1.6</f>
        <v>396.33192624000003</v>
      </c>
    </row>
    <row r="109" spans="1:18" ht="43.5" x14ac:dyDescent="0.35">
      <c r="A109" s="341" t="s">
        <v>113</v>
      </c>
      <c r="B109" s="342" t="s">
        <v>749</v>
      </c>
      <c r="C109" s="342" t="s">
        <v>36</v>
      </c>
      <c r="D109" s="343">
        <v>99214</v>
      </c>
      <c r="E109" s="352" t="s">
        <v>12</v>
      </c>
      <c r="F109" s="352" t="s">
        <v>12</v>
      </c>
      <c r="G109" s="352" t="s">
        <v>12</v>
      </c>
      <c r="H109" s="352" t="s">
        <v>12</v>
      </c>
      <c r="I109" s="352" t="s">
        <v>12</v>
      </c>
      <c r="J109" s="352" t="s">
        <v>12</v>
      </c>
      <c r="K109" s="352" t="s">
        <v>12</v>
      </c>
      <c r="L109" s="352" t="s">
        <v>12</v>
      </c>
      <c r="M109" s="352" t="s">
        <v>12</v>
      </c>
      <c r="N109" s="352" t="s">
        <v>12</v>
      </c>
      <c r="O109" s="352">
        <v>222.56220479999999</v>
      </c>
      <c r="P109" s="352" t="s">
        <v>12</v>
      </c>
      <c r="Q109" s="352">
        <v>246.10243800000001</v>
      </c>
      <c r="R109" s="352">
        <v>495.41490779999998</v>
      </c>
    </row>
    <row r="110" spans="1:18" ht="43.5" x14ac:dyDescent="0.35">
      <c r="A110" s="344" t="s">
        <v>113</v>
      </c>
      <c r="B110" s="345" t="s">
        <v>749</v>
      </c>
      <c r="C110" s="345" t="s">
        <v>37</v>
      </c>
      <c r="D110" s="346">
        <v>99215</v>
      </c>
      <c r="E110" s="353" t="s">
        <v>12</v>
      </c>
      <c r="F110" s="353" t="s">
        <v>12</v>
      </c>
      <c r="G110" s="353" t="s">
        <v>12</v>
      </c>
      <c r="H110" s="353" t="s">
        <v>12</v>
      </c>
      <c r="I110" s="353" t="s">
        <v>12</v>
      </c>
      <c r="J110" s="353" t="s">
        <v>12</v>
      </c>
      <c r="K110" s="353" t="s">
        <v>12</v>
      </c>
      <c r="L110" s="353" t="s">
        <v>12</v>
      </c>
      <c r="M110" s="353" t="s">
        <v>12</v>
      </c>
      <c r="N110" s="353" t="s">
        <v>12</v>
      </c>
      <c r="O110" s="353">
        <v>333.84330719999997</v>
      </c>
      <c r="P110" s="353" t="s">
        <v>12</v>
      </c>
      <c r="Q110" s="353">
        <v>369.15365700000001</v>
      </c>
      <c r="R110" s="353">
        <v>743.12236169999994</v>
      </c>
    </row>
    <row r="111" spans="1:18" ht="101.5" x14ac:dyDescent="0.35">
      <c r="A111" s="341" t="s">
        <v>113</v>
      </c>
      <c r="B111" s="342" t="s">
        <v>749</v>
      </c>
      <c r="C111" s="342" t="s">
        <v>967</v>
      </c>
      <c r="D111" s="343" t="s">
        <v>56</v>
      </c>
      <c r="E111" s="452">
        <v>8.0844444444444452</v>
      </c>
      <c r="F111" s="452">
        <v>10.106666666666666</v>
      </c>
      <c r="G111" s="479" t="s">
        <v>12</v>
      </c>
      <c r="H111" s="352" t="s">
        <v>12</v>
      </c>
      <c r="I111" s="352">
        <v>11.888888888888889</v>
      </c>
      <c r="J111" s="352">
        <v>12.484444444444444</v>
      </c>
      <c r="K111" s="352">
        <v>14.385698066666667</v>
      </c>
      <c r="L111" s="452">
        <v>19.022222222222222</v>
      </c>
      <c r="M111" s="352">
        <f>99.51/4.5</f>
        <v>22.113333333333333</v>
      </c>
      <c r="N111" s="352">
        <f>100.58/4.5</f>
        <v>22.351111111111109</v>
      </c>
      <c r="O111" s="352">
        <f>111.2811024/4.5</f>
        <v>24.729133866666665</v>
      </c>
      <c r="P111" s="352">
        <f>118.77/4.5</f>
        <v>26.393333333333331</v>
      </c>
      <c r="Q111" s="352">
        <f>123.051219/4.5</f>
        <v>27.344715333333333</v>
      </c>
      <c r="R111" s="352">
        <f>247.7074539/4.5</f>
        <v>55.046100866666663</v>
      </c>
    </row>
    <row r="112" spans="1:18" ht="72.5" x14ac:dyDescent="0.35">
      <c r="A112" s="344" t="s">
        <v>113</v>
      </c>
      <c r="B112" s="345" t="s">
        <v>749</v>
      </c>
      <c r="C112" s="345" t="s">
        <v>55</v>
      </c>
      <c r="D112" s="346" t="s">
        <v>56</v>
      </c>
      <c r="E112" s="453">
        <v>36.380360400000001</v>
      </c>
      <c r="F112" s="453">
        <v>45.475450500000001</v>
      </c>
      <c r="G112" s="479" t="s">
        <v>12</v>
      </c>
      <c r="H112" s="353" t="s">
        <v>12</v>
      </c>
      <c r="I112" s="353">
        <v>53.5</v>
      </c>
      <c r="J112" s="353">
        <v>56.18</v>
      </c>
      <c r="K112" s="353">
        <v>64.735641299999997</v>
      </c>
      <c r="L112" s="453">
        <v>85.600847999999985</v>
      </c>
      <c r="M112" s="353">
        <v>99.51</v>
      </c>
      <c r="N112" s="353">
        <v>100.58</v>
      </c>
      <c r="O112" s="353">
        <v>111.28110240000001</v>
      </c>
      <c r="P112" s="353">
        <v>118.77</v>
      </c>
      <c r="Q112" s="353">
        <v>123.051219</v>
      </c>
      <c r="R112" s="353">
        <v>247.70745389999999</v>
      </c>
    </row>
    <row r="113" spans="1:18" ht="15.5" x14ac:dyDescent="0.35">
      <c r="A113" s="341" t="s">
        <v>113</v>
      </c>
      <c r="B113" s="342" t="s">
        <v>765</v>
      </c>
      <c r="C113" s="347" t="s">
        <v>854</v>
      </c>
      <c r="D113" s="343" t="s">
        <v>766</v>
      </c>
      <c r="E113" s="352" t="s">
        <v>12</v>
      </c>
      <c r="F113" s="352" t="s">
        <v>12</v>
      </c>
      <c r="G113" s="352" t="s">
        <v>12</v>
      </c>
      <c r="H113" s="352" t="s">
        <v>12</v>
      </c>
      <c r="I113" s="352">
        <v>53.500529999999998</v>
      </c>
      <c r="J113" s="352">
        <v>56.175556499999999</v>
      </c>
      <c r="K113" s="352">
        <v>64.735641299999997</v>
      </c>
      <c r="L113" s="352" t="s">
        <v>12</v>
      </c>
      <c r="M113" s="352">
        <v>99.510985799999986</v>
      </c>
      <c r="N113" s="352">
        <v>100.5809964</v>
      </c>
      <c r="O113" s="352">
        <v>111.28110240000001</v>
      </c>
      <c r="P113" s="352" t="s">
        <v>12</v>
      </c>
      <c r="Q113" s="352">
        <v>123.051219</v>
      </c>
      <c r="R113" s="352">
        <v>247.70745389999999</v>
      </c>
    </row>
    <row r="114" spans="1:18" ht="29" x14ac:dyDescent="0.35">
      <c r="A114" s="344" t="s">
        <v>113</v>
      </c>
      <c r="B114" s="345" t="s">
        <v>765</v>
      </c>
      <c r="C114" s="345" t="s">
        <v>767</v>
      </c>
      <c r="D114" s="346" t="s">
        <v>768</v>
      </c>
      <c r="E114" s="353" t="s">
        <v>12</v>
      </c>
      <c r="F114" s="353" t="s">
        <v>12</v>
      </c>
      <c r="G114" s="353" t="s">
        <v>12</v>
      </c>
      <c r="H114" s="353" t="s">
        <v>12</v>
      </c>
      <c r="I114" s="353">
        <v>53.500529999999998</v>
      </c>
      <c r="J114" s="353">
        <v>56.175556499999999</v>
      </c>
      <c r="K114" s="353">
        <v>64.735641299999997</v>
      </c>
      <c r="L114" s="353" t="s">
        <v>12</v>
      </c>
      <c r="M114" s="353">
        <v>99.510985799999986</v>
      </c>
      <c r="N114" s="353">
        <v>100.5809964</v>
      </c>
      <c r="O114" s="353">
        <v>111.28110240000001</v>
      </c>
      <c r="P114" s="353" t="s">
        <v>12</v>
      </c>
      <c r="Q114" s="353">
        <v>123.051219</v>
      </c>
      <c r="R114" s="353">
        <v>247.70745389999999</v>
      </c>
    </row>
    <row r="115" spans="1:18" ht="15.5" x14ac:dyDescent="0.35">
      <c r="A115" s="341" t="s">
        <v>113</v>
      </c>
      <c r="B115" s="342" t="s">
        <v>765</v>
      </c>
      <c r="C115" s="347" t="s">
        <v>769</v>
      </c>
      <c r="D115" s="343" t="s">
        <v>770</v>
      </c>
      <c r="E115" s="352" t="s">
        <v>12</v>
      </c>
      <c r="F115" s="352" t="s">
        <v>12</v>
      </c>
      <c r="G115" s="352" t="s">
        <v>12</v>
      </c>
      <c r="H115" s="352" t="s">
        <v>12</v>
      </c>
      <c r="I115" s="352">
        <v>53.500529999999998</v>
      </c>
      <c r="J115" s="352">
        <v>56.175556499999999</v>
      </c>
      <c r="K115" s="352">
        <v>64.735641299999997</v>
      </c>
      <c r="L115" s="352" t="s">
        <v>12</v>
      </c>
      <c r="M115" s="352">
        <v>99.510985799999986</v>
      </c>
      <c r="N115" s="352">
        <v>100.5809964</v>
      </c>
      <c r="O115" s="352">
        <v>111.28110240000001</v>
      </c>
      <c r="P115" s="352" t="s">
        <v>12</v>
      </c>
      <c r="Q115" s="352">
        <v>123.051219</v>
      </c>
      <c r="R115" s="352">
        <v>247.70745389999999</v>
      </c>
    </row>
    <row r="116" spans="1:18" ht="43.5" x14ac:dyDescent="0.35">
      <c r="A116" s="344" t="s">
        <v>113</v>
      </c>
      <c r="B116" s="345" t="s">
        <v>54</v>
      </c>
      <c r="C116" s="345" t="s">
        <v>71</v>
      </c>
      <c r="D116" s="346" t="s">
        <v>72</v>
      </c>
      <c r="E116" s="453">
        <v>36.380360400000001</v>
      </c>
      <c r="F116" s="453">
        <v>45.475450500000001</v>
      </c>
      <c r="G116" s="453">
        <v>52.965524699999996</v>
      </c>
      <c r="H116" s="353" t="s">
        <v>12</v>
      </c>
      <c r="I116" s="353" t="s">
        <v>12</v>
      </c>
      <c r="J116" s="353" t="s">
        <v>12</v>
      </c>
      <c r="K116" s="353" t="s">
        <v>12</v>
      </c>
      <c r="L116" s="453">
        <v>85.600847999999985</v>
      </c>
      <c r="M116" s="353" t="s">
        <v>12</v>
      </c>
      <c r="N116" s="353">
        <v>100.5809964</v>
      </c>
      <c r="O116" s="353">
        <v>111.28110240000001</v>
      </c>
      <c r="P116" s="353">
        <v>118.77117659999999</v>
      </c>
      <c r="Q116" s="353">
        <v>123.051219</v>
      </c>
      <c r="R116" s="353">
        <v>247.70745389999999</v>
      </c>
    </row>
    <row r="117" spans="1:18" ht="43.5" x14ac:dyDescent="0.35">
      <c r="A117" s="341" t="s">
        <v>113</v>
      </c>
      <c r="B117" s="342" t="s">
        <v>54</v>
      </c>
      <c r="C117" s="342" t="s">
        <v>1024</v>
      </c>
      <c r="D117" s="343" t="s">
        <v>778</v>
      </c>
      <c r="E117" s="452">
        <v>36.380360400000001</v>
      </c>
      <c r="F117" s="452">
        <v>45.475450500000001</v>
      </c>
      <c r="G117" s="452">
        <v>52.965524699999996</v>
      </c>
      <c r="H117" s="352" t="s">
        <v>12</v>
      </c>
      <c r="I117" s="352" t="s">
        <v>12</v>
      </c>
      <c r="J117" s="352" t="s">
        <v>12</v>
      </c>
      <c r="K117" s="352" t="s">
        <v>12</v>
      </c>
      <c r="L117" s="352" t="s">
        <v>12</v>
      </c>
      <c r="M117" s="352" t="s">
        <v>12</v>
      </c>
      <c r="N117" s="352">
        <v>100.5809964</v>
      </c>
      <c r="O117" s="352">
        <v>111.28110240000001</v>
      </c>
      <c r="P117" s="352">
        <v>118.77117659999999</v>
      </c>
      <c r="Q117" s="352">
        <v>123.051219</v>
      </c>
      <c r="R117" s="352">
        <v>247.70745389999999</v>
      </c>
    </row>
    <row r="118" spans="1:18" ht="58" x14ac:dyDescent="0.35">
      <c r="A118" s="344" t="s">
        <v>113</v>
      </c>
      <c r="B118" s="345" t="s">
        <v>54</v>
      </c>
      <c r="C118" s="345" t="s">
        <v>1025</v>
      </c>
      <c r="D118" s="346" t="s">
        <v>778</v>
      </c>
      <c r="E118" s="453">
        <v>8.0844444444444452</v>
      </c>
      <c r="F118" s="453">
        <v>10.106666666666666</v>
      </c>
      <c r="G118" s="453">
        <v>11.771111111111111</v>
      </c>
      <c r="H118" s="353" t="s">
        <v>12</v>
      </c>
      <c r="I118" s="353" t="s">
        <v>12</v>
      </c>
      <c r="J118" s="353" t="s">
        <v>12</v>
      </c>
      <c r="K118" s="353" t="s">
        <v>12</v>
      </c>
      <c r="L118" s="353" t="s">
        <v>12</v>
      </c>
      <c r="M118" s="353" t="s">
        <v>12</v>
      </c>
      <c r="N118" s="353">
        <v>22.351332533333334</v>
      </c>
      <c r="O118" s="353">
        <v>24.729133866666665</v>
      </c>
      <c r="P118" s="353">
        <v>26.393594800000002</v>
      </c>
      <c r="Q118" s="353">
        <v>27.344715333333333</v>
      </c>
      <c r="R118" s="353">
        <v>55.046100866666663</v>
      </c>
    </row>
    <row r="119" spans="1:18" ht="43.5" x14ac:dyDescent="0.35">
      <c r="A119" s="341" t="s">
        <v>115</v>
      </c>
      <c r="B119" s="342" t="s">
        <v>749</v>
      </c>
      <c r="C119" s="342" t="s">
        <v>30</v>
      </c>
      <c r="D119" s="343">
        <v>99202</v>
      </c>
      <c r="E119" s="352" t="s">
        <v>12</v>
      </c>
      <c r="F119" s="352" t="s">
        <v>12</v>
      </c>
      <c r="G119" s="352" t="s">
        <v>12</v>
      </c>
      <c r="H119" s="352" t="s">
        <v>12</v>
      </c>
      <c r="I119" s="352" t="s">
        <v>12</v>
      </c>
      <c r="J119" s="352" t="s">
        <v>12</v>
      </c>
      <c r="K119" s="352" t="s">
        <v>12</v>
      </c>
      <c r="L119" s="352" t="s">
        <v>12</v>
      </c>
      <c r="M119" s="352" t="s">
        <v>12</v>
      </c>
      <c r="N119" s="352" t="s">
        <v>12</v>
      </c>
      <c r="O119" s="352">
        <v>111.28110240000001</v>
      </c>
      <c r="P119" s="352" t="s">
        <v>12</v>
      </c>
      <c r="Q119" s="352">
        <v>123.051219</v>
      </c>
      <c r="R119" s="352">
        <v>247.70745389999999</v>
      </c>
    </row>
    <row r="120" spans="1:18" ht="43.5" x14ac:dyDescent="0.35">
      <c r="A120" s="344" t="s">
        <v>115</v>
      </c>
      <c r="B120" s="345" t="s">
        <v>749</v>
      </c>
      <c r="C120" s="345" t="s">
        <v>31</v>
      </c>
      <c r="D120" s="346">
        <v>99203</v>
      </c>
      <c r="E120" s="353" t="s">
        <v>12</v>
      </c>
      <c r="F120" s="353" t="s">
        <v>12</v>
      </c>
      <c r="G120" s="353" t="s">
        <v>12</v>
      </c>
      <c r="H120" s="353" t="s">
        <v>12</v>
      </c>
      <c r="I120" s="353" t="s">
        <v>12</v>
      </c>
      <c r="J120" s="353" t="s">
        <v>12</v>
      </c>
      <c r="K120" s="353" t="s">
        <v>12</v>
      </c>
      <c r="L120" s="353" t="s">
        <v>12</v>
      </c>
      <c r="M120" s="353" t="s">
        <v>12</v>
      </c>
      <c r="N120" s="353" t="s">
        <v>12</v>
      </c>
      <c r="O120" s="353">
        <v>222.56220479999999</v>
      </c>
      <c r="P120" s="353" t="s">
        <v>12</v>
      </c>
      <c r="Q120" s="353">
        <v>246.10243800000001</v>
      </c>
      <c r="R120" s="353">
        <v>495.41490779999998</v>
      </c>
    </row>
    <row r="121" spans="1:18" ht="43.5" x14ac:dyDescent="0.35">
      <c r="A121" s="341" t="s">
        <v>115</v>
      </c>
      <c r="B121" s="342" t="s">
        <v>749</v>
      </c>
      <c r="C121" s="342" t="s">
        <v>32</v>
      </c>
      <c r="D121" s="343">
        <v>99204</v>
      </c>
      <c r="E121" s="352" t="s">
        <v>12</v>
      </c>
      <c r="F121" s="352" t="s">
        <v>12</v>
      </c>
      <c r="G121" s="352" t="s">
        <v>12</v>
      </c>
      <c r="H121" s="352" t="s">
        <v>12</v>
      </c>
      <c r="I121" s="352" t="s">
        <v>12</v>
      </c>
      <c r="J121" s="352" t="s">
        <v>12</v>
      </c>
      <c r="K121" s="352" t="s">
        <v>12</v>
      </c>
      <c r="L121" s="352" t="s">
        <v>12</v>
      </c>
      <c r="M121" s="352" t="s">
        <v>12</v>
      </c>
      <c r="N121" s="352" t="s">
        <v>12</v>
      </c>
      <c r="O121" s="352">
        <v>333.84330719999997</v>
      </c>
      <c r="P121" s="352" t="s">
        <v>12</v>
      </c>
      <c r="Q121" s="352">
        <v>369.15365700000001</v>
      </c>
      <c r="R121" s="352">
        <v>743.12236169999994</v>
      </c>
    </row>
    <row r="122" spans="1:18" ht="43.5" x14ac:dyDescent="0.35">
      <c r="A122" s="344" t="s">
        <v>115</v>
      </c>
      <c r="B122" s="345" t="s">
        <v>749</v>
      </c>
      <c r="C122" s="345" t="s">
        <v>33</v>
      </c>
      <c r="D122" s="346">
        <v>99205</v>
      </c>
      <c r="E122" s="353" t="s">
        <v>12</v>
      </c>
      <c r="F122" s="353" t="s">
        <v>12</v>
      </c>
      <c r="G122" s="353" t="s">
        <v>12</v>
      </c>
      <c r="H122" s="353" t="s">
        <v>12</v>
      </c>
      <c r="I122" s="353" t="s">
        <v>12</v>
      </c>
      <c r="J122" s="353" t="s">
        <v>12</v>
      </c>
      <c r="K122" s="353" t="s">
        <v>12</v>
      </c>
      <c r="L122" s="353" t="s">
        <v>12</v>
      </c>
      <c r="M122" s="353" t="s">
        <v>12</v>
      </c>
      <c r="N122" s="353" t="s">
        <v>12</v>
      </c>
      <c r="O122" s="353">
        <v>445.12440959999998</v>
      </c>
      <c r="P122" s="353" t="s">
        <v>12</v>
      </c>
      <c r="Q122" s="353">
        <v>492.20487600000001</v>
      </c>
      <c r="R122" s="353">
        <v>990.82981559999996</v>
      </c>
    </row>
    <row r="123" spans="1:18" ht="43.5" x14ac:dyDescent="0.35">
      <c r="A123" s="341" t="s">
        <v>115</v>
      </c>
      <c r="B123" s="342" t="s">
        <v>749</v>
      </c>
      <c r="C123" s="342" t="s">
        <v>34</v>
      </c>
      <c r="D123" s="343">
        <v>99212</v>
      </c>
      <c r="E123" s="352" t="s">
        <v>12</v>
      </c>
      <c r="F123" s="352" t="s">
        <v>12</v>
      </c>
      <c r="G123" s="352" t="s">
        <v>12</v>
      </c>
      <c r="H123" s="352" t="s">
        <v>12</v>
      </c>
      <c r="I123" s="352" t="s">
        <v>12</v>
      </c>
      <c r="J123" s="352" t="s">
        <v>12</v>
      </c>
      <c r="K123" s="352" t="s">
        <v>12</v>
      </c>
      <c r="L123" s="352" t="s">
        <v>12</v>
      </c>
      <c r="M123" s="352" t="s">
        <v>12</v>
      </c>
      <c r="N123" s="352" t="s">
        <v>12</v>
      </c>
      <c r="O123" s="352">
        <v>111.28110240000001</v>
      </c>
      <c r="P123" s="352" t="s">
        <v>12</v>
      </c>
      <c r="Q123" s="352">
        <v>123.051219</v>
      </c>
      <c r="R123" s="352">
        <v>247.70745389999999</v>
      </c>
    </row>
    <row r="124" spans="1:18" ht="43.5" x14ac:dyDescent="0.35">
      <c r="A124" s="344" t="s">
        <v>115</v>
      </c>
      <c r="B124" s="345" t="s">
        <v>749</v>
      </c>
      <c r="C124" s="345" t="s">
        <v>35</v>
      </c>
      <c r="D124" s="346">
        <v>99213</v>
      </c>
      <c r="E124" s="353" t="s">
        <v>12</v>
      </c>
      <c r="F124" s="353" t="s">
        <v>12</v>
      </c>
      <c r="G124" s="353" t="s">
        <v>12</v>
      </c>
      <c r="H124" s="353" t="s">
        <v>12</v>
      </c>
      <c r="I124" s="353" t="s">
        <v>12</v>
      </c>
      <c r="J124" s="353" t="s">
        <v>12</v>
      </c>
      <c r="K124" s="353" t="s">
        <v>12</v>
      </c>
      <c r="L124" s="353" t="s">
        <v>12</v>
      </c>
      <c r="M124" s="353" t="s">
        <v>12</v>
      </c>
      <c r="N124" s="353" t="s">
        <v>12</v>
      </c>
      <c r="O124" s="353">
        <f>111.2811024*1.6</f>
        <v>178.04976384</v>
      </c>
      <c r="P124" s="353" t="s">
        <v>12</v>
      </c>
      <c r="Q124" s="353">
        <f>123.051219*1.6</f>
        <v>196.88195040000002</v>
      </c>
      <c r="R124" s="353">
        <f>247.7074539*1.6</f>
        <v>396.33192624000003</v>
      </c>
    </row>
    <row r="125" spans="1:18" ht="43.5" x14ac:dyDescent="0.35">
      <c r="A125" s="341" t="s">
        <v>115</v>
      </c>
      <c r="B125" s="342" t="s">
        <v>749</v>
      </c>
      <c r="C125" s="342" t="s">
        <v>36</v>
      </c>
      <c r="D125" s="343">
        <v>99214</v>
      </c>
      <c r="E125" s="352" t="s">
        <v>12</v>
      </c>
      <c r="F125" s="352" t="s">
        <v>12</v>
      </c>
      <c r="G125" s="352" t="s">
        <v>12</v>
      </c>
      <c r="H125" s="352" t="s">
        <v>12</v>
      </c>
      <c r="I125" s="352" t="s">
        <v>12</v>
      </c>
      <c r="J125" s="352" t="s">
        <v>12</v>
      </c>
      <c r="K125" s="352" t="s">
        <v>12</v>
      </c>
      <c r="L125" s="352" t="s">
        <v>12</v>
      </c>
      <c r="M125" s="352" t="s">
        <v>12</v>
      </c>
      <c r="N125" s="352" t="s">
        <v>12</v>
      </c>
      <c r="O125" s="352">
        <v>222.56220479999999</v>
      </c>
      <c r="P125" s="352" t="s">
        <v>12</v>
      </c>
      <c r="Q125" s="352">
        <v>246.10243800000001</v>
      </c>
      <c r="R125" s="352">
        <v>495.41490779999998</v>
      </c>
    </row>
    <row r="126" spans="1:18" ht="43.5" x14ac:dyDescent="0.35">
      <c r="A126" s="344" t="s">
        <v>115</v>
      </c>
      <c r="B126" s="345" t="s">
        <v>749</v>
      </c>
      <c r="C126" s="345" t="s">
        <v>37</v>
      </c>
      <c r="D126" s="346">
        <v>99215</v>
      </c>
      <c r="E126" s="353" t="s">
        <v>12</v>
      </c>
      <c r="F126" s="353" t="s">
        <v>12</v>
      </c>
      <c r="G126" s="353" t="s">
        <v>12</v>
      </c>
      <c r="H126" s="353" t="s">
        <v>12</v>
      </c>
      <c r="I126" s="353" t="s">
        <v>12</v>
      </c>
      <c r="J126" s="353" t="s">
        <v>12</v>
      </c>
      <c r="K126" s="353" t="s">
        <v>12</v>
      </c>
      <c r="L126" s="353" t="s">
        <v>12</v>
      </c>
      <c r="M126" s="353" t="s">
        <v>12</v>
      </c>
      <c r="N126" s="353" t="s">
        <v>12</v>
      </c>
      <c r="O126" s="353">
        <v>333.84330719999997</v>
      </c>
      <c r="P126" s="353" t="s">
        <v>12</v>
      </c>
      <c r="Q126" s="353">
        <v>369.15365700000001</v>
      </c>
      <c r="R126" s="353">
        <v>743.12236169999994</v>
      </c>
    </row>
    <row r="127" spans="1:18" ht="101.5" x14ac:dyDescent="0.35">
      <c r="A127" s="341" t="s">
        <v>115</v>
      </c>
      <c r="B127" s="342" t="s">
        <v>749</v>
      </c>
      <c r="C127" s="342" t="s">
        <v>967</v>
      </c>
      <c r="D127" s="343" t="s">
        <v>56</v>
      </c>
      <c r="E127" s="452">
        <v>8.0844444444444452</v>
      </c>
      <c r="F127" s="452">
        <v>10.106666666666666</v>
      </c>
      <c r="G127" s="479" t="s">
        <v>12</v>
      </c>
      <c r="H127" s="352" t="s">
        <v>12</v>
      </c>
      <c r="I127" s="352">
        <v>11.888888888888889</v>
      </c>
      <c r="J127" s="352">
        <v>12.484444444444444</v>
      </c>
      <c r="K127" s="352">
        <v>14.385698066666667</v>
      </c>
      <c r="L127" s="452">
        <v>19.022222222222222</v>
      </c>
      <c r="M127" s="352">
        <f>99.51/4.5</f>
        <v>22.113333333333333</v>
      </c>
      <c r="N127" s="352">
        <f>100.58/4.5</f>
        <v>22.351111111111109</v>
      </c>
      <c r="O127" s="352">
        <f>111.2811024/4.5</f>
        <v>24.729133866666665</v>
      </c>
      <c r="P127" s="352">
        <f>118.77/4.5</f>
        <v>26.393333333333331</v>
      </c>
      <c r="Q127" s="352">
        <f>123.051219/4.5</f>
        <v>27.344715333333333</v>
      </c>
      <c r="R127" s="352">
        <f>247.7074539/4.5</f>
        <v>55.046100866666663</v>
      </c>
    </row>
    <row r="128" spans="1:18" ht="72.5" x14ac:dyDescent="0.35">
      <c r="A128" s="344" t="s">
        <v>115</v>
      </c>
      <c r="B128" s="345" t="s">
        <v>749</v>
      </c>
      <c r="C128" s="345" t="s">
        <v>55</v>
      </c>
      <c r="D128" s="346" t="s">
        <v>56</v>
      </c>
      <c r="E128" s="453">
        <v>36.380360400000001</v>
      </c>
      <c r="F128" s="453">
        <v>45.475450500000001</v>
      </c>
      <c r="G128" s="479" t="s">
        <v>12</v>
      </c>
      <c r="H128" s="353" t="s">
        <v>12</v>
      </c>
      <c r="I128" s="353">
        <v>53.5</v>
      </c>
      <c r="J128" s="353">
        <v>56.18</v>
      </c>
      <c r="K128" s="353">
        <v>64.735641299999997</v>
      </c>
      <c r="L128" s="453">
        <v>85.600847999999985</v>
      </c>
      <c r="M128" s="353">
        <v>99.51</v>
      </c>
      <c r="N128" s="353">
        <v>100.58</v>
      </c>
      <c r="O128" s="353">
        <v>111.28110240000001</v>
      </c>
      <c r="P128" s="353">
        <v>118.77</v>
      </c>
      <c r="Q128" s="353">
        <v>123.051219</v>
      </c>
      <c r="R128" s="353">
        <v>247.70745389999999</v>
      </c>
    </row>
    <row r="129" spans="1:18" ht="15.5" x14ac:dyDescent="0.35">
      <c r="A129" s="341" t="s">
        <v>115</v>
      </c>
      <c r="B129" s="342" t="s">
        <v>765</v>
      </c>
      <c r="C129" s="347" t="s">
        <v>854</v>
      </c>
      <c r="D129" s="343" t="s">
        <v>766</v>
      </c>
      <c r="E129" s="352" t="s">
        <v>12</v>
      </c>
      <c r="F129" s="352" t="s">
        <v>12</v>
      </c>
      <c r="G129" s="352" t="s">
        <v>12</v>
      </c>
      <c r="H129" s="352" t="s">
        <v>12</v>
      </c>
      <c r="I129" s="352">
        <v>53.500529999999998</v>
      </c>
      <c r="J129" s="352">
        <v>56.175556499999999</v>
      </c>
      <c r="K129" s="352">
        <v>64.735641299999997</v>
      </c>
      <c r="L129" s="352" t="s">
        <v>12</v>
      </c>
      <c r="M129" s="352">
        <v>99.510985799999986</v>
      </c>
      <c r="N129" s="352">
        <v>100.5809964</v>
      </c>
      <c r="O129" s="352">
        <v>111.28110240000001</v>
      </c>
      <c r="P129" s="352" t="s">
        <v>12</v>
      </c>
      <c r="Q129" s="352">
        <v>123.051219</v>
      </c>
      <c r="R129" s="352">
        <v>247.70745389999999</v>
      </c>
    </row>
    <row r="130" spans="1:18" ht="29" x14ac:dyDescent="0.35">
      <c r="A130" s="344" t="s">
        <v>115</v>
      </c>
      <c r="B130" s="345" t="s">
        <v>765</v>
      </c>
      <c r="C130" s="345" t="s">
        <v>767</v>
      </c>
      <c r="D130" s="346" t="s">
        <v>768</v>
      </c>
      <c r="E130" s="353" t="s">
        <v>12</v>
      </c>
      <c r="F130" s="353" t="s">
        <v>12</v>
      </c>
      <c r="G130" s="353" t="s">
        <v>12</v>
      </c>
      <c r="H130" s="353" t="s">
        <v>12</v>
      </c>
      <c r="I130" s="353">
        <v>53.500529999999998</v>
      </c>
      <c r="J130" s="353">
        <v>56.175556499999999</v>
      </c>
      <c r="K130" s="353">
        <v>64.735641299999997</v>
      </c>
      <c r="L130" s="353" t="s">
        <v>12</v>
      </c>
      <c r="M130" s="353">
        <v>99.510985799999986</v>
      </c>
      <c r="N130" s="353">
        <v>100.5809964</v>
      </c>
      <c r="O130" s="353">
        <v>111.28110240000001</v>
      </c>
      <c r="P130" s="353" t="s">
        <v>12</v>
      </c>
      <c r="Q130" s="353">
        <v>123.051219</v>
      </c>
      <c r="R130" s="353">
        <v>247.70745389999999</v>
      </c>
    </row>
    <row r="131" spans="1:18" ht="15.5" x14ac:dyDescent="0.35">
      <c r="A131" s="341" t="s">
        <v>115</v>
      </c>
      <c r="B131" s="342" t="s">
        <v>765</v>
      </c>
      <c r="C131" s="347" t="s">
        <v>769</v>
      </c>
      <c r="D131" s="343" t="s">
        <v>770</v>
      </c>
      <c r="E131" s="352" t="s">
        <v>12</v>
      </c>
      <c r="F131" s="352" t="s">
        <v>12</v>
      </c>
      <c r="G131" s="352" t="s">
        <v>12</v>
      </c>
      <c r="H131" s="352" t="s">
        <v>12</v>
      </c>
      <c r="I131" s="352">
        <v>53.500529999999998</v>
      </c>
      <c r="J131" s="352">
        <v>56.175556499999999</v>
      </c>
      <c r="K131" s="352">
        <v>64.735641299999997</v>
      </c>
      <c r="L131" s="352" t="s">
        <v>12</v>
      </c>
      <c r="M131" s="352">
        <v>99.510985799999986</v>
      </c>
      <c r="N131" s="352">
        <v>100.5809964</v>
      </c>
      <c r="O131" s="352">
        <v>111.28110240000001</v>
      </c>
      <c r="P131" s="352" t="s">
        <v>12</v>
      </c>
      <c r="Q131" s="352">
        <v>123.051219</v>
      </c>
      <c r="R131" s="352">
        <v>247.70745389999999</v>
      </c>
    </row>
    <row r="132" spans="1:18" ht="43.5" x14ac:dyDescent="0.35">
      <c r="A132" s="344" t="s">
        <v>115</v>
      </c>
      <c r="B132" s="345" t="s">
        <v>54</v>
      </c>
      <c r="C132" s="345" t="s">
        <v>71</v>
      </c>
      <c r="D132" s="346" t="s">
        <v>72</v>
      </c>
      <c r="E132" s="453">
        <v>36.380360400000001</v>
      </c>
      <c r="F132" s="453">
        <v>45.475450500000001</v>
      </c>
      <c r="G132" s="453">
        <v>52.965524699999996</v>
      </c>
      <c r="H132" s="353" t="s">
        <v>12</v>
      </c>
      <c r="I132" s="353" t="s">
        <v>12</v>
      </c>
      <c r="J132" s="353" t="s">
        <v>12</v>
      </c>
      <c r="K132" s="353" t="s">
        <v>12</v>
      </c>
      <c r="L132" s="453">
        <v>85.600847999999985</v>
      </c>
      <c r="M132" s="353" t="s">
        <v>12</v>
      </c>
      <c r="N132" s="353">
        <v>100.5809964</v>
      </c>
      <c r="O132" s="353">
        <v>111.28110240000001</v>
      </c>
      <c r="P132" s="353">
        <v>118.77117659999999</v>
      </c>
      <c r="Q132" s="353">
        <v>123.051219</v>
      </c>
      <c r="R132" s="353">
        <v>247.70745389999999</v>
      </c>
    </row>
    <row r="133" spans="1:18" ht="43.5" x14ac:dyDescent="0.35">
      <c r="A133" s="341" t="s">
        <v>115</v>
      </c>
      <c r="B133" s="342" t="s">
        <v>54</v>
      </c>
      <c r="C133" s="342" t="s">
        <v>1024</v>
      </c>
      <c r="D133" s="343" t="s">
        <v>778</v>
      </c>
      <c r="E133" s="452">
        <v>36.380360400000001</v>
      </c>
      <c r="F133" s="452">
        <v>45.475450500000001</v>
      </c>
      <c r="G133" s="452">
        <v>52.965524699999996</v>
      </c>
      <c r="H133" s="352" t="s">
        <v>12</v>
      </c>
      <c r="I133" s="352" t="s">
        <v>12</v>
      </c>
      <c r="J133" s="352" t="s">
        <v>12</v>
      </c>
      <c r="K133" s="352" t="s">
        <v>12</v>
      </c>
      <c r="L133" s="352" t="s">
        <v>12</v>
      </c>
      <c r="M133" s="352" t="s">
        <v>12</v>
      </c>
      <c r="N133" s="352">
        <v>100.5809964</v>
      </c>
      <c r="O133" s="352">
        <v>111.28110240000001</v>
      </c>
      <c r="P133" s="352">
        <v>118.77117659999999</v>
      </c>
      <c r="Q133" s="352">
        <v>123.051219</v>
      </c>
      <c r="R133" s="352">
        <v>247.70745389999999</v>
      </c>
    </row>
    <row r="134" spans="1:18" ht="58" x14ac:dyDescent="0.35">
      <c r="A134" s="478" t="s">
        <v>115</v>
      </c>
      <c r="B134" s="209" t="s">
        <v>54</v>
      </c>
      <c r="C134" s="210" t="s">
        <v>1025</v>
      </c>
      <c r="D134" s="209" t="s">
        <v>778</v>
      </c>
      <c r="E134" s="412">
        <v>8.0844444444444452</v>
      </c>
      <c r="F134" s="414">
        <v>10.106666666666666</v>
      </c>
      <c r="G134" s="414">
        <v>11.771111111111111</v>
      </c>
      <c r="H134" s="211" t="s">
        <v>12</v>
      </c>
      <c r="I134" s="477" t="s">
        <v>12</v>
      </c>
      <c r="J134" s="211" t="s">
        <v>12</v>
      </c>
      <c r="K134" s="211" t="s">
        <v>12</v>
      </c>
      <c r="L134" s="61" t="s">
        <v>12</v>
      </c>
      <c r="M134" s="211" t="s">
        <v>12</v>
      </c>
      <c r="N134" s="211">
        <v>22.351332533333334</v>
      </c>
      <c r="O134" s="211">
        <v>24.729133866666665</v>
      </c>
      <c r="P134" s="211">
        <v>26.393594800000002</v>
      </c>
      <c r="Q134" s="211">
        <v>27.344715333333333</v>
      </c>
      <c r="R134" s="213">
        <v>55.046100866666663</v>
      </c>
    </row>
    <row r="135" spans="1:18" ht="101.5" x14ac:dyDescent="0.35">
      <c r="A135" s="372" t="s">
        <v>109</v>
      </c>
      <c r="B135" s="373" t="s">
        <v>20</v>
      </c>
      <c r="C135" s="374" t="s">
        <v>21</v>
      </c>
      <c r="D135" s="373">
        <v>90889</v>
      </c>
      <c r="E135" s="421" t="s">
        <v>12</v>
      </c>
      <c r="F135" s="458">
        <v>45.475450500000001</v>
      </c>
      <c r="G135" s="458">
        <v>52.965524699999996</v>
      </c>
      <c r="H135" s="375" t="s">
        <v>12</v>
      </c>
      <c r="I135" s="375" t="s">
        <v>12</v>
      </c>
      <c r="J135" s="375" t="s">
        <v>12</v>
      </c>
      <c r="K135" s="375">
        <v>64.735641299999997</v>
      </c>
      <c r="L135" s="458">
        <v>85.600847999999985</v>
      </c>
      <c r="M135" s="375">
        <v>99.510985799999986</v>
      </c>
      <c r="N135" s="476">
        <v>100.5809964</v>
      </c>
      <c r="O135" s="375">
        <v>111.28110240000001</v>
      </c>
      <c r="P135" s="375" t="s">
        <v>12</v>
      </c>
      <c r="Q135" s="375">
        <v>123.051219</v>
      </c>
      <c r="R135" s="376">
        <v>247.70745389999999</v>
      </c>
    </row>
    <row r="136" spans="1:18" ht="43.5" x14ac:dyDescent="0.35">
      <c r="A136" s="203" t="s">
        <v>109</v>
      </c>
      <c r="B136" s="358" t="s">
        <v>20</v>
      </c>
      <c r="C136" s="359" t="s">
        <v>24</v>
      </c>
      <c r="D136" s="358">
        <v>96160</v>
      </c>
      <c r="E136" s="435">
        <v>36.380360400000001</v>
      </c>
      <c r="F136" s="433">
        <v>45.475450500000001</v>
      </c>
      <c r="G136" s="433">
        <v>52.965524699999996</v>
      </c>
      <c r="H136" s="360" t="s">
        <v>12</v>
      </c>
      <c r="I136" s="360" t="s">
        <v>12</v>
      </c>
      <c r="J136" s="360" t="s">
        <v>12</v>
      </c>
      <c r="K136" s="360">
        <v>64.735641299999997</v>
      </c>
      <c r="L136" s="433">
        <v>85.600847999999985</v>
      </c>
      <c r="M136" s="360">
        <v>99.510985799999986</v>
      </c>
      <c r="N136" s="360">
        <v>100.5809964</v>
      </c>
      <c r="O136" s="360">
        <v>111.28110240000001</v>
      </c>
      <c r="P136" s="360" t="s">
        <v>12</v>
      </c>
      <c r="Q136" s="360">
        <v>123.051219</v>
      </c>
      <c r="R136" s="362">
        <v>247.70745389999999</v>
      </c>
    </row>
    <row r="137" spans="1:18" ht="87" x14ac:dyDescent="0.35">
      <c r="A137" s="377" t="s">
        <v>109</v>
      </c>
      <c r="B137" s="378" t="s">
        <v>20</v>
      </c>
      <c r="C137" s="379" t="s">
        <v>46</v>
      </c>
      <c r="D137" s="378">
        <v>99367</v>
      </c>
      <c r="E137" s="423" t="s">
        <v>12</v>
      </c>
      <c r="F137" s="380" t="s">
        <v>12</v>
      </c>
      <c r="G137" s="380" t="s">
        <v>12</v>
      </c>
      <c r="H137" s="380" t="s">
        <v>12</v>
      </c>
      <c r="I137" s="380" t="s">
        <v>12</v>
      </c>
      <c r="J137" s="380" t="s">
        <v>12</v>
      </c>
      <c r="K137" s="380" t="s">
        <v>12</v>
      </c>
      <c r="L137" s="380" t="s">
        <v>12</v>
      </c>
      <c r="M137" s="380" t="s">
        <v>12</v>
      </c>
      <c r="N137" s="380" t="s">
        <v>12</v>
      </c>
      <c r="O137" s="380" t="s">
        <v>12</v>
      </c>
      <c r="P137" s="380" t="s">
        <v>12</v>
      </c>
      <c r="Q137" s="380" t="s">
        <v>12</v>
      </c>
      <c r="R137" s="381">
        <v>495.41490779999998</v>
      </c>
    </row>
    <row r="138" spans="1:18" ht="101.5" x14ac:dyDescent="0.35">
      <c r="A138" s="203" t="s">
        <v>109</v>
      </c>
      <c r="B138" s="358" t="s">
        <v>20</v>
      </c>
      <c r="C138" s="359" t="s">
        <v>47</v>
      </c>
      <c r="D138" s="358">
        <v>99368</v>
      </c>
      <c r="E138" s="435">
        <v>72.760000000000005</v>
      </c>
      <c r="F138" s="360" t="s">
        <v>12</v>
      </c>
      <c r="G138" s="360" t="s">
        <v>12</v>
      </c>
      <c r="H138" s="360" t="s">
        <v>12</v>
      </c>
      <c r="I138" s="360" t="s">
        <v>12</v>
      </c>
      <c r="J138" s="360" t="s">
        <v>12</v>
      </c>
      <c r="K138" s="360">
        <v>129.47128259999999</v>
      </c>
      <c r="L138" s="360" t="s">
        <v>12</v>
      </c>
      <c r="M138" s="360">
        <v>199.0219716</v>
      </c>
      <c r="N138" s="360">
        <v>201.16199280000001</v>
      </c>
      <c r="O138" s="360">
        <v>222.56220479999999</v>
      </c>
      <c r="P138" s="360">
        <v>237.54235320000001</v>
      </c>
      <c r="Q138" s="360">
        <v>246.10243800000001</v>
      </c>
      <c r="R138" s="362" t="s">
        <v>12</v>
      </c>
    </row>
    <row r="139" spans="1:18" ht="29" x14ac:dyDescent="0.35">
      <c r="A139" s="372" t="s">
        <v>109</v>
      </c>
      <c r="B139" s="373" t="s">
        <v>20</v>
      </c>
      <c r="C139" s="374" t="s">
        <v>83</v>
      </c>
      <c r="D139" s="373" t="s">
        <v>84</v>
      </c>
      <c r="E139" s="421" t="s">
        <v>12</v>
      </c>
      <c r="F139" s="458">
        <v>45.475450500000001</v>
      </c>
      <c r="G139" s="458">
        <v>52.965524699999996</v>
      </c>
      <c r="H139" s="375" t="s">
        <v>12</v>
      </c>
      <c r="I139" s="375">
        <v>53.500529999999998</v>
      </c>
      <c r="J139" s="375">
        <v>56.175556499999999</v>
      </c>
      <c r="K139" s="375">
        <v>64.735641299999997</v>
      </c>
      <c r="L139" s="375" t="s">
        <v>12</v>
      </c>
      <c r="M139" s="375">
        <v>99.510985799999986</v>
      </c>
      <c r="N139" s="375">
        <v>100.5809964</v>
      </c>
      <c r="O139" s="375">
        <v>111.28110240000001</v>
      </c>
      <c r="P139" s="375">
        <v>118.77117659999999</v>
      </c>
      <c r="Q139" s="375">
        <v>123.051219</v>
      </c>
      <c r="R139" s="376">
        <v>247.70745389999999</v>
      </c>
    </row>
    <row r="140" spans="1:18" ht="101.5" x14ac:dyDescent="0.35">
      <c r="A140" s="203" t="s">
        <v>113</v>
      </c>
      <c r="B140" s="358" t="s">
        <v>20</v>
      </c>
      <c r="C140" s="359" t="s">
        <v>21</v>
      </c>
      <c r="D140" s="358">
        <v>90889</v>
      </c>
      <c r="E140" s="422" t="s">
        <v>12</v>
      </c>
      <c r="F140" s="433">
        <v>45.475450500000001</v>
      </c>
      <c r="G140" s="433">
        <v>52.965524699999996</v>
      </c>
      <c r="H140" s="360" t="s">
        <v>12</v>
      </c>
      <c r="I140" s="360" t="s">
        <v>12</v>
      </c>
      <c r="J140" s="360" t="s">
        <v>12</v>
      </c>
      <c r="K140" s="360">
        <v>64.735641299999997</v>
      </c>
      <c r="L140" s="433">
        <v>85.600847999999985</v>
      </c>
      <c r="M140" s="360">
        <v>99.510985799999986</v>
      </c>
      <c r="N140" s="476">
        <v>100.5809964</v>
      </c>
      <c r="O140" s="360">
        <v>111.28110240000001</v>
      </c>
      <c r="P140" s="360" t="s">
        <v>12</v>
      </c>
      <c r="Q140" s="360">
        <v>123.051219</v>
      </c>
      <c r="R140" s="362">
        <v>247.70745389999999</v>
      </c>
    </row>
    <row r="141" spans="1:18" ht="43.5" x14ac:dyDescent="0.35">
      <c r="A141" s="372" t="s">
        <v>113</v>
      </c>
      <c r="B141" s="373" t="s">
        <v>20</v>
      </c>
      <c r="C141" s="374" t="s">
        <v>24</v>
      </c>
      <c r="D141" s="373">
        <v>96160</v>
      </c>
      <c r="E141" s="454">
        <v>36.380360400000001</v>
      </c>
      <c r="F141" s="458">
        <v>45.475450500000001</v>
      </c>
      <c r="G141" s="458">
        <v>52.965524699999996</v>
      </c>
      <c r="H141" s="375" t="s">
        <v>12</v>
      </c>
      <c r="I141" s="375" t="s">
        <v>12</v>
      </c>
      <c r="J141" s="375" t="s">
        <v>12</v>
      </c>
      <c r="K141" s="375">
        <v>64.735641299999997</v>
      </c>
      <c r="L141" s="458">
        <v>85.600847999999985</v>
      </c>
      <c r="M141" s="375">
        <v>99.510985799999986</v>
      </c>
      <c r="N141" s="375">
        <v>100.5809964</v>
      </c>
      <c r="O141" s="375">
        <v>111.28110240000001</v>
      </c>
      <c r="P141" s="375" t="s">
        <v>12</v>
      </c>
      <c r="Q141" s="375">
        <v>123.051219</v>
      </c>
      <c r="R141" s="376">
        <v>247.70745389999999</v>
      </c>
    </row>
    <row r="142" spans="1:18" ht="87" x14ac:dyDescent="0.35">
      <c r="A142" s="202" t="s">
        <v>113</v>
      </c>
      <c r="B142" s="254" t="s">
        <v>20</v>
      </c>
      <c r="C142" s="252" t="s">
        <v>46</v>
      </c>
      <c r="D142" s="254">
        <v>99367</v>
      </c>
      <c r="E142" s="424" t="s">
        <v>12</v>
      </c>
      <c r="F142" s="249" t="s">
        <v>12</v>
      </c>
      <c r="G142" s="249" t="s">
        <v>12</v>
      </c>
      <c r="H142" s="249" t="s">
        <v>12</v>
      </c>
      <c r="I142" s="249" t="s">
        <v>12</v>
      </c>
      <c r="J142" s="249" t="s">
        <v>12</v>
      </c>
      <c r="K142" s="249" t="s">
        <v>12</v>
      </c>
      <c r="L142" s="249" t="s">
        <v>12</v>
      </c>
      <c r="M142" s="249" t="s">
        <v>12</v>
      </c>
      <c r="N142" s="249" t="s">
        <v>12</v>
      </c>
      <c r="O142" s="249" t="s">
        <v>12</v>
      </c>
      <c r="P142" s="249" t="s">
        <v>12</v>
      </c>
      <c r="Q142" s="249" t="s">
        <v>12</v>
      </c>
      <c r="R142" s="361">
        <v>495.41490779999998</v>
      </c>
    </row>
    <row r="143" spans="1:18" ht="101.5" x14ac:dyDescent="0.35">
      <c r="A143" s="372" t="s">
        <v>113</v>
      </c>
      <c r="B143" s="373" t="s">
        <v>20</v>
      </c>
      <c r="C143" s="374" t="s">
        <v>47</v>
      </c>
      <c r="D143" s="373">
        <v>99368</v>
      </c>
      <c r="E143" s="454">
        <v>72.760000000000005</v>
      </c>
      <c r="F143" s="375" t="s">
        <v>12</v>
      </c>
      <c r="G143" s="375" t="s">
        <v>12</v>
      </c>
      <c r="H143" s="375" t="s">
        <v>12</v>
      </c>
      <c r="I143" s="375" t="s">
        <v>12</v>
      </c>
      <c r="J143" s="375" t="s">
        <v>12</v>
      </c>
      <c r="K143" s="375">
        <v>129.47128259999999</v>
      </c>
      <c r="L143" s="375" t="s">
        <v>12</v>
      </c>
      <c r="M143" s="375">
        <v>199.0219716</v>
      </c>
      <c r="N143" s="375">
        <v>201.16199280000001</v>
      </c>
      <c r="O143" s="375">
        <v>222.56220479999999</v>
      </c>
      <c r="P143" s="375">
        <v>237.54235320000001</v>
      </c>
      <c r="Q143" s="375">
        <v>246.10243800000001</v>
      </c>
      <c r="R143" s="376" t="s">
        <v>12</v>
      </c>
    </row>
    <row r="144" spans="1:18" ht="29" x14ac:dyDescent="0.35">
      <c r="A144" s="203" t="s">
        <v>113</v>
      </c>
      <c r="B144" s="358" t="s">
        <v>20</v>
      </c>
      <c r="C144" s="359" t="s">
        <v>83</v>
      </c>
      <c r="D144" s="358" t="s">
        <v>84</v>
      </c>
      <c r="E144" s="422" t="s">
        <v>12</v>
      </c>
      <c r="F144" s="433">
        <v>45.475450500000001</v>
      </c>
      <c r="G144" s="433">
        <v>52.965524699999996</v>
      </c>
      <c r="H144" s="360" t="s">
        <v>12</v>
      </c>
      <c r="I144" s="360">
        <v>53.500529999999998</v>
      </c>
      <c r="J144" s="360">
        <v>56.175556499999999</v>
      </c>
      <c r="K144" s="360">
        <v>64.735641299999997</v>
      </c>
      <c r="L144" s="360" t="s">
        <v>12</v>
      </c>
      <c r="M144" s="360">
        <v>99.510985799999986</v>
      </c>
      <c r="N144" s="360">
        <v>100.5809964</v>
      </c>
      <c r="O144" s="360">
        <v>111.28110240000001</v>
      </c>
      <c r="P144" s="360">
        <v>118.77117659999999</v>
      </c>
      <c r="Q144" s="360">
        <v>123.051219</v>
      </c>
      <c r="R144" s="362">
        <v>247.70745389999999</v>
      </c>
    </row>
    <row r="145" spans="1:18" ht="101.5" x14ac:dyDescent="0.35">
      <c r="A145" s="372" t="s">
        <v>115</v>
      </c>
      <c r="B145" s="373" t="s">
        <v>20</v>
      </c>
      <c r="C145" s="374" t="s">
        <v>21</v>
      </c>
      <c r="D145" s="373">
        <v>90889</v>
      </c>
      <c r="E145" s="421" t="s">
        <v>12</v>
      </c>
      <c r="F145" s="458">
        <v>45.475450500000001</v>
      </c>
      <c r="G145" s="458">
        <v>52.965524699999996</v>
      </c>
      <c r="H145" s="375" t="s">
        <v>12</v>
      </c>
      <c r="I145" s="375" t="s">
        <v>12</v>
      </c>
      <c r="J145" s="375" t="s">
        <v>12</v>
      </c>
      <c r="K145" s="375">
        <v>64.735641299999997</v>
      </c>
      <c r="L145" s="458">
        <v>85.600847999999985</v>
      </c>
      <c r="M145" s="375">
        <v>99.510985799999986</v>
      </c>
      <c r="N145" s="476">
        <v>100.5809964</v>
      </c>
      <c r="O145" s="375">
        <v>111.28110240000001</v>
      </c>
      <c r="P145" s="375" t="s">
        <v>12</v>
      </c>
      <c r="Q145" s="375">
        <v>123.051219</v>
      </c>
      <c r="R145" s="376">
        <v>247.70745389999999</v>
      </c>
    </row>
    <row r="146" spans="1:18" ht="43.5" x14ac:dyDescent="0.35">
      <c r="A146" s="203" t="s">
        <v>115</v>
      </c>
      <c r="B146" s="358" t="s">
        <v>20</v>
      </c>
      <c r="C146" s="359" t="s">
        <v>24</v>
      </c>
      <c r="D146" s="358">
        <v>96160</v>
      </c>
      <c r="E146" s="435">
        <v>36.380360400000001</v>
      </c>
      <c r="F146" s="433">
        <v>45.475450500000001</v>
      </c>
      <c r="G146" s="433">
        <v>52.965524699999996</v>
      </c>
      <c r="H146" s="360" t="s">
        <v>12</v>
      </c>
      <c r="I146" s="360" t="s">
        <v>12</v>
      </c>
      <c r="J146" s="360" t="s">
        <v>12</v>
      </c>
      <c r="K146" s="360">
        <v>64.735641299999997</v>
      </c>
      <c r="L146" s="433">
        <v>85.600847999999985</v>
      </c>
      <c r="M146" s="360">
        <v>99.510985799999986</v>
      </c>
      <c r="N146" s="360">
        <v>100.5809964</v>
      </c>
      <c r="O146" s="360">
        <v>111.28110240000001</v>
      </c>
      <c r="P146" s="360" t="s">
        <v>12</v>
      </c>
      <c r="Q146" s="360">
        <v>123.051219</v>
      </c>
      <c r="R146" s="362">
        <v>247.70745389999999</v>
      </c>
    </row>
    <row r="147" spans="1:18" ht="87" x14ac:dyDescent="0.35">
      <c r="A147" s="377" t="s">
        <v>115</v>
      </c>
      <c r="B147" s="378" t="s">
        <v>20</v>
      </c>
      <c r="C147" s="379" t="s">
        <v>46</v>
      </c>
      <c r="D147" s="378">
        <v>99367</v>
      </c>
      <c r="E147" s="423" t="s">
        <v>12</v>
      </c>
      <c r="F147" s="380" t="s">
        <v>12</v>
      </c>
      <c r="G147" s="380" t="s">
        <v>12</v>
      </c>
      <c r="H147" s="380" t="s">
        <v>12</v>
      </c>
      <c r="I147" s="380" t="s">
        <v>12</v>
      </c>
      <c r="J147" s="380" t="s">
        <v>12</v>
      </c>
      <c r="K147" s="380" t="s">
        <v>12</v>
      </c>
      <c r="L147" s="380" t="s">
        <v>12</v>
      </c>
      <c r="M147" s="380" t="s">
        <v>12</v>
      </c>
      <c r="N147" s="380" t="s">
        <v>12</v>
      </c>
      <c r="O147" s="380" t="s">
        <v>12</v>
      </c>
      <c r="P147" s="380" t="s">
        <v>12</v>
      </c>
      <c r="Q147" s="380" t="s">
        <v>12</v>
      </c>
      <c r="R147" s="381">
        <v>495.41490779999998</v>
      </c>
    </row>
    <row r="148" spans="1:18" ht="101.5" x14ac:dyDescent="0.35">
      <c r="A148" s="203" t="s">
        <v>115</v>
      </c>
      <c r="B148" s="358" t="s">
        <v>20</v>
      </c>
      <c r="C148" s="359" t="s">
        <v>47</v>
      </c>
      <c r="D148" s="358">
        <v>99368</v>
      </c>
      <c r="E148" s="435">
        <v>72.760000000000005</v>
      </c>
      <c r="F148" s="360" t="s">
        <v>12</v>
      </c>
      <c r="G148" s="360" t="s">
        <v>12</v>
      </c>
      <c r="H148" s="360" t="s">
        <v>12</v>
      </c>
      <c r="I148" s="360" t="s">
        <v>12</v>
      </c>
      <c r="J148" s="360" t="s">
        <v>12</v>
      </c>
      <c r="K148" s="360">
        <v>129.47128259999999</v>
      </c>
      <c r="L148" s="360" t="s">
        <v>12</v>
      </c>
      <c r="M148" s="360">
        <v>199.0219716</v>
      </c>
      <c r="N148" s="360">
        <v>201.16199280000001</v>
      </c>
      <c r="O148" s="360">
        <v>222.56220479999999</v>
      </c>
      <c r="P148" s="360">
        <v>237.54235320000001</v>
      </c>
      <c r="Q148" s="360">
        <v>246.10243800000001</v>
      </c>
      <c r="R148" s="362" t="s">
        <v>12</v>
      </c>
    </row>
    <row r="149" spans="1:18" ht="29" x14ac:dyDescent="0.35">
      <c r="A149" s="372" t="s">
        <v>115</v>
      </c>
      <c r="B149" s="373" t="s">
        <v>20</v>
      </c>
      <c r="C149" s="374" t="s">
        <v>83</v>
      </c>
      <c r="D149" s="373" t="s">
        <v>84</v>
      </c>
      <c r="E149" s="421" t="s">
        <v>12</v>
      </c>
      <c r="F149" s="458">
        <v>45.475450500000001</v>
      </c>
      <c r="G149" s="458">
        <v>52.965524699999996</v>
      </c>
      <c r="H149" s="375" t="s">
        <v>12</v>
      </c>
      <c r="I149" s="375">
        <v>53.500529999999998</v>
      </c>
      <c r="J149" s="375">
        <v>56.175556499999999</v>
      </c>
      <c r="K149" s="375">
        <v>64.735641299999997</v>
      </c>
      <c r="L149" s="375" t="s">
        <v>12</v>
      </c>
      <c r="M149" s="375">
        <v>99.510985799999986</v>
      </c>
      <c r="N149" s="375">
        <v>100.5809964</v>
      </c>
      <c r="O149" s="375">
        <v>111.28110240000001</v>
      </c>
      <c r="P149" s="375">
        <v>118.77117659999999</v>
      </c>
      <c r="Q149" s="375">
        <v>123.051219</v>
      </c>
      <c r="R149" s="376">
        <v>247.70745389999999</v>
      </c>
    </row>
    <row r="150" spans="1:18" ht="29" x14ac:dyDescent="0.35">
      <c r="A150" s="202" t="s">
        <v>109</v>
      </c>
      <c r="B150" s="254" t="s">
        <v>20</v>
      </c>
      <c r="C150" s="252" t="s">
        <v>48</v>
      </c>
      <c r="D150" s="254" t="s">
        <v>49</v>
      </c>
      <c r="E150" s="438">
        <v>36.380360400000001</v>
      </c>
      <c r="F150" s="437">
        <v>45.475450500000001</v>
      </c>
      <c r="G150" s="437">
        <v>52.965524699999996</v>
      </c>
      <c r="H150" s="249" t="s">
        <v>12</v>
      </c>
      <c r="I150" s="249">
        <v>53.5</v>
      </c>
      <c r="J150" s="249">
        <v>56.18</v>
      </c>
      <c r="K150" s="360">
        <v>64.735641299999997</v>
      </c>
      <c r="L150" s="437">
        <v>85.600847999999985</v>
      </c>
      <c r="M150" s="360">
        <v>99.510985799999986</v>
      </c>
      <c r="N150" s="249">
        <v>100.5809964</v>
      </c>
      <c r="O150" s="360">
        <v>111.28110240000001</v>
      </c>
      <c r="P150" s="249">
        <v>118.77117659999999</v>
      </c>
      <c r="Q150" s="360">
        <v>123.051219</v>
      </c>
      <c r="R150" s="361">
        <v>247.70745389999999</v>
      </c>
    </row>
    <row r="151" spans="1:18" ht="29" x14ac:dyDescent="0.35">
      <c r="A151" s="377" t="s">
        <v>113</v>
      </c>
      <c r="B151" s="378" t="s">
        <v>20</v>
      </c>
      <c r="C151" s="379" t="s">
        <v>48</v>
      </c>
      <c r="D151" s="378" t="s">
        <v>49</v>
      </c>
      <c r="E151" s="455">
        <v>36.380360400000001</v>
      </c>
      <c r="F151" s="459">
        <v>45.475450500000001</v>
      </c>
      <c r="G151" s="459">
        <v>52.965524699999996</v>
      </c>
      <c r="H151" s="380" t="s">
        <v>12</v>
      </c>
      <c r="I151" s="380">
        <v>53.5</v>
      </c>
      <c r="J151" s="380">
        <v>56.18</v>
      </c>
      <c r="K151" s="375">
        <v>64.735641299999997</v>
      </c>
      <c r="L151" s="459">
        <v>85.600847999999985</v>
      </c>
      <c r="M151" s="375">
        <v>99.510985799999986</v>
      </c>
      <c r="N151" s="380">
        <v>100.5809964</v>
      </c>
      <c r="O151" s="375">
        <v>111.28110240000001</v>
      </c>
      <c r="P151" s="380">
        <v>118.77117659999999</v>
      </c>
      <c r="Q151" s="375">
        <v>123.051219</v>
      </c>
      <c r="R151" s="381">
        <v>247.70745389999999</v>
      </c>
    </row>
    <row r="152" spans="1:18" ht="29.5" thickBot="1" x14ac:dyDescent="0.4">
      <c r="A152" s="204" t="s">
        <v>115</v>
      </c>
      <c r="B152" s="363" t="s">
        <v>20</v>
      </c>
      <c r="C152" s="364" t="s">
        <v>48</v>
      </c>
      <c r="D152" s="363" t="s">
        <v>49</v>
      </c>
      <c r="E152" s="456">
        <v>36.380360400000001</v>
      </c>
      <c r="F152" s="460">
        <v>45.475450500000001</v>
      </c>
      <c r="G152" s="460">
        <v>52.965524699999996</v>
      </c>
      <c r="H152" s="365" t="s">
        <v>12</v>
      </c>
      <c r="I152" s="365">
        <v>53.5</v>
      </c>
      <c r="J152" s="365">
        <v>56.18</v>
      </c>
      <c r="K152" s="365">
        <v>64.735641299999997</v>
      </c>
      <c r="L152" s="460">
        <v>85.600847999999985</v>
      </c>
      <c r="M152" s="365">
        <v>99.510985799999986</v>
      </c>
      <c r="N152" s="365">
        <v>100.5809964</v>
      </c>
      <c r="O152" s="365">
        <v>111.28110240000001</v>
      </c>
      <c r="P152" s="365">
        <v>118.77117659999999</v>
      </c>
      <c r="Q152" s="365">
        <v>123.051219</v>
      </c>
      <c r="R152" s="366">
        <v>247.70745389999999</v>
      </c>
    </row>
    <row r="153" spans="1:18" ht="43.5" x14ac:dyDescent="0.35">
      <c r="A153" s="208" t="s">
        <v>117</v>
      </c>
      <c r="B153" s="209" t="s">
        <v>98</v>
      </c>
      <c r="C153" s="210" t="s">
        <v>99</v>
      </c>
      <c r="D153" s="209" t="s">
        <v>100</v>
      </c>
      <c r="E153" s="78" t="s">
        <v>12</v>
      </c>
      <c r="F153" s="415">
        <v>45.475450500000001</v>
      </c>
      <c r="G153" s="415">
        <v>52.965524699999996</v>
      </c>
      <c r="H153" s="66" t="s">
        <v>12</v>
      </c>
      <c r="I153" s="77">
        <v>53.500529999999998</v>
      </c>
      <c r="J153" s="77">
        <v>56.175556499999999</v>
      </c>
      <c r="K153" s="77">
        <v>64.735641299999997</v>
      </c>
      <c r="L153" s="415">
        <v>85.600847999999985</v>
      </c>
      <c r="M153" s="77">
        <v>99.510985799999986</v>
      </c>
      <c r="N153" s="77">
        <v>100.5809964</v>
      </c>
      <c r="O153" s="77">
        <v>111.28110240000001</v>
      </c>
      <c r="P153" s="77" t="s">
        <v>12</v>
      </c>
      <c r="Q153" s="77">
        <v>123.051219</v>
      </c>
      <c r="R153" s="78">
        <v>247.70745389999999</v>
      </c>
    </row>
    <row r="154" spans="1:18" ht="29" x14ac:dyDescent="0.35">
      <c r="A154" s="208" t="s">
        <v>117</v>
      </c>
      <c r="B154" s="209" t="s">
        <v>98</v>
      </c>
      <c r="C154" s="210" t="s">
        <v>843</v>
      </c>
      <c r="D154" s="209" t="s">
        <v>1053</v>
      </c>
      <c r="E154" s="412">
        <v>36.380360400000001</v>
      </c>
      <c r="F154" s="414">
        <v>45.475450500000001</v>
      </c>
      <c r="G154" s="414">
        <v>52.965524699999996</v>
      </c>
      <c r="H154" s="66" t="s">
        <v>12</v>
      </c>
      <c r="I154" s="55">
        <v>53.500529999999998</v>
      </c>
      <c r="J154" s="55">
        <v>56.175556499999999</v>
      </c>
      <c r="K154" s="55">
        <v>64.735641299999997</v>
      </c>
      <c r="L154" s="414">
        <v>85.600847999999985</v>
      </c>
      <c r="M154" s="55">
        <v>99.510985799999986</v>
      </c>
      <c r="N154" s="55">
        <v>100.5809964</v>
      </c>
      <c r="O154" s="55">
        <v>111.28110240000001</v>
      </c>
      <c r="P154" s="55">
        <v>118.77117659999999</v>
      </c>
      <c r="Q154" s="55">
        <v>123.051219</v>
      </c>
      <c r="R154" s="76">
        <v>247.70745389999999</v>
      </c>
    </row>
    <row r="155" spans="1:18" ht="58" x14ac:dyDescent="0.35">
      <c r="A155" s="208" t="s">
        <v>117</v>
      </c>
      <c r="B155" s="209" t="s">
        <v>98</v>
      </c>
      <c r="C155" s="210" t="s">
        <v>844</v>
      </c>
      <c r="D155" s="209" t="s">
        <v>1053</v>
      </c>
      <c r="E155" s="412">
        <v>8.0844444444444452</v>
      </c>
      <c r="F155" s="414">
        <v>10.106666666666666</v>
      </c>
      <c r="G155" s="414">
        <v>11.771111111111111</v>
      </c>
      <c r="H155" s="66" t="s">
        <v>12</v>
      </c>
      <c r="I155" s="55">
        <v>11.889006666666667</v>
      </c>
      <c r="J155" s="55">
        <v>12.483457</v>
      </c>
      <c r="K155" s="55">
        <v>14.385698066666667</v>
      </c>
      <c r="L155" s="414">
        <v>19.022222222222222</v>
      </c>
      <c r="M155" s="55">
        <v>22.1135524</v>
      </c>
      <c r="N155" s="55">
        <v>22.351332533333334</v>
      </c>
      <c r="O155" s="55">
        <v>24.729133866666665</v>
      </c>
      <c r="P155" s="55">
        <v>26.393594800000002</v>
      </c>
      <c r="Q155" s="55">
        <v>27.344715333333333</v>
      </c>
      <c r="R155" s="76">
        <v>55.046100866666663</v>
      </c>
    </row>
    <row r="156" spans="1:18" ht="43.5" x14ac:dyDescent="0.35">
      <c r="A156" s="208" t="s">
        <v>118</v>
      </c>
      <c r="B156" s="209" t="s">
        <v>98</v>
      </c>
      <c r="C156" s="210" t="s">
        <v>99</v>
      </c>
      <c r="D156" s="209" t="s">
        <v>100</v>
      </c>
      <c r="E156" s="78" t="s">
        <v>12</v>
      </c>
      <c r="F156" s="415">
        <v>45.475450500000001</v>
      </c>
      <c r="G156" s="415">
        <v>52.965524699999996</v>
      </c>
      <c r="H156" s="77" t="s">
        <v>12</v>
      </c>
      <c r="I156" s="77">
        <v>53.500529999999998</v>
      </c>
      <c r="J156" s="77">
        <v>56.175556499999999</v>
      </c>
      <c r="K156" s="77">
        <v>64.735641299999997</v>
      </c>
      <c r="L156" s="415">
        <v>85.600847999999985</v>
      </c>
      <c r="M156" s="77">
        <v>99.510985799999986</v>
      </c>
      <c r="N156" s="77">
        <v>100.5809964</v>
      </c>
      <c r="O156" s="77">
        <v>111.28110240000001</v>
      </c>
      <c r="P156" s="77" t="s">
        <v>12</v>
      </c>
      <c r="Q156" s="77">
        <v>123.051219</v>
      </c>
      <c r="R156" s="78">
        <v>247.70745389999999</v>
      </c>
    </row>
    <row r="157" spans="1:18" ht="29" x14ac:dyDescent="0.35">
      <c r="A157" s="208" t="s">
        <v>118</v>
      </c>
      <c r="B157" s="209" t="s">
        <v>98</v>
      </c>
      <c r="C157" s="210" t="s">
        <v>831</v>
      </c>
      <c r="D157" s="209" t="s">
        <v>1053</v>
      </c>
      <c r="E157" s="412">
        <v>36.380360400000001</v>
      </c>
      <c r="F157" s="414">
        <v>45.475450500000001</v>
      </c>
      <c r="G157" s="414">
        <v>52.965524699999996</v>
      </c>
      <c r="H157" s="77" t="s">
        <v>12</v>
      </c>
      <c r="I157" s="55">
        <v>53.500529999999998</v>
      </c>
      <c r="J157" s="55">
        <v>56.175556499999999</v>
      </c>
      <c r="K157" s="55">
        <v>64.735641299999997</v>
      </c>
      <c r="L157" s="414">
        <v>85.600847999999985</v>
      </c>
      <c r="M157" s="55">
        <v>99.510985799999986</v>
      </c>
      <c r="N157" s="55">
        <v>100.5809964</v>
      </c>
      <c r="O157" s="55">
        <v>111.28110240000001</v>
      </c>
      <c r="P157" s="55">
        <v>118.77117659999999</v>
      </c>
      <c r="Q157" s="55">
        <v>123.051219</v>
      </c>
      <c r="R157" s="76">
        <v>247.70745389999999</v>
      </c>
    </row>
    <row r="158" spans="1:18" ht="58" x14ac:dyDescent="0.35">
      <c r="A158" s="208" t="s">
        <v>118</v>
      </c>
      <c r="B158" s="209" t="s">
        <v>98</v>
      </c>
      <c r="C158" s="210" t="s">
        <v>844</v>
      </c>
      <c r="D158" s="209" t="s">
        <v>1053</v>
      </c>
      <c r="E158" s="412">
        <v>8.0844444444444452</v>
      </c>
      <c r="F158" s="414">
        <v>10.106666666666666</v>
      </c>
      <c r="G158" s="414">
        <v>11.771111111111111</v>
      </c>
      <c r="H158" s="66" t="s">
        <v>12</v>
      </c>
      <c r="I158" s="55">
        <v>11.889006666666667</v>
      </c>
      <c r="J158" s="55">
        <v>12.483457</v>
      </c>
      <c r="K158" s="55">
        <v>14.385698066666667</v>
      </c>
      <c r="L158" s="414">
        <v>19.022222222222222</v>
      </c>
      <c r="M158" s="55">
        <v>22.1135524</v>
      </c>
      <c r="N158" s="55">
        <v>22.351332533333334</v>
      </c>
      <c r="O158" s="55">
        <v>24.729133866666665</v>
      </c>
      <c r="P158" s="55">
        <v>26.393594800000002</v>
      </c>
      <c r="Q158" s="55">
        <v>27.344715333333333</v>
      </c>
      <c r="R158" s="76">
        <v>55.046100866666663</v>
      </c>
    </row>
    <row r="159" spans="1:18" ht="43.5" x14ac:dyDescent="0.35">
      <c r="A159" s="208" t="s">
        <v>119</v>
      </c>
      <c r="B159" s="209" t="s">
        <v>98</v>
      </c>
      <c r="C159" s="210" t="s">
        <v>99</v>
      </c>
      <c r="D159" s="209" t="s">
        <v>100</v>
      </c>
      <c r="E159" s="78" t="s">
        <v>12</v>
      </c>
      <c r="F159" s="415">
        <v>45.475450500000001</v>
      </c>
      <c r="G159" s="415">
        <v>52.965524699999996</v>
      </c>
      <c r="H159" s="77" t="s">
        <v>12</v>
      </c>
      <c r="I159" s="77">
        <v>53.500529999999998</v>
      </c>
      <c r="J159" s="77">
        <v>56.175556499999999</v>
      </c>
      <c r="K159" s="77">
        <v>64.735641299999997</v>
      </c>
      <c r="L159" s="415">
        <v>85.600847999999985</v>
      </c>
      <c r="M159" s="77">
        <v>99.510985799999986</v>
      </c>
      <c r="N159" s="77">
        <v>100.5809964</v>
      </c>
      <c r="O159" s="77">
        <v>111.28110240000001</v>
      </c>
      <c r="P159" s="77" t="s">
        <v>12</v>
      </c>
      <c r="Q159" s="77">
        <v>123.051219</v>
      </c>
      <c r="R159" s="78">
        <v>247.70745389999999</v>
      </c>
    </row>
    <row r="160" spans="1:18" ht="29" x14ac:dyDescent="0.35">
      <c r="A160" s="208" t="s">
        <v>119</v>
      </c>
      <c r="B160" s="209" t="s">
        <v>98</v>
      </c>
      <c r="C160" s="210" t="s">
        <v>831</v>
      </c>
      <c r="D160" s="209" t="s">
        <v>1053</v>
      </c>
      <c r="E160" s="412">
        <v>36.380360400000001</v>
      </c>
      <c r="F160" s="414">
        <v>45.475450500000001</v>
      </c>
      <c r="G160" s="414">
        <v>52.965524699999996</v>
      </c>
      <c r="H160" s="77" t="s">
        <v>12</v>
      </c>
      <c r="I160" s="55">
        <v>53.500529999999998</v>
      </c>
      <c r="J160" s="55">
        <v>56.175556499999999</v>
      </c>
      <c r="K160" s="55">
        <v>64.735641299999997</v>
      </c>
      <c r="L160" s="414">
        <v>85.600847999999985</v>
      </c>
      <c r="M160" s="55">
        <v>99.510985799999986</v>
      </c>
      <c r="N160" s="55">
        <v>100.5809964</v>
      </c>
      <c r="O160" s="55">
        <v>111.28110240000001</v>
      </c>
      <c r="P160" s="55">
        <v>118.77117659999999</v>
      </c>
      <c r="Q160" s="55">
        <v>123.051219</v>
      </c>
      <c r="R160" s="76">
        <v>247.70745389999999</v>
      </c>
    </row>
    <row r="161" spans="1:18" ht="58" x14ac:dyDescent="0.35">
      <c r="A161" s="348" t="s">
        <v>119</v>
      </c>
      <c r="B161" s="349" t="s">
        <v>98</v>
      </c>
      <c r="C161" s="350" t="s">
        <v>844</v>
      </c>
      <c r="D161" s="349" t="s">
        <v>1053</v>
      </c>
      <c r="E161" s="412">
        <v>8.0844444444444452</v>
      </c>
      <c r="F161" s="414">
        <v>10.106666666666666</v>
      </c>
      <c r="G161" s="414">
        <v>11.771111111111111</v>
      </c>
      <c r="H161" s="66" t="s">
        <v>12</v>
      </c>
      <c r="I161" s="55">
        <v>11.889006666666667</v>
      </c>
      <c r="J161" s="55">
        <v>12.483457</v>
      </c>
      <c r="K161" s="55">
        <v>14.385698066666667</v>
      </c>
      <c r="L161" s="414">
        <v>19.022222222222222</v>
      </c>
      <c r="M161" s="55">
        <v>22.1135524</v>
      </c>
      <c r="N161" s="55">
        <v>22.351332533333334</v>
      </c>
      <c r="O161" s="55">
        <v>24.729133866666665</v>
      </c>
      <c r="P161" s="55">
        <v>26.393594800000002</v>
      </c>
      <c r="Q161" s="55">
        <v>27.344715333333333</v>
      </c>
      <c r="R161" s="76">
        <v>55.046100866666663</v>
      </c>
    </row>
    <row r="162" spans="1:18" x14ac:dyDescent="0.35">
      <c r="A162" s="367"/>
      <c r="B162" s="368"/>
      <c r="C162" s="368"/>
      <c r="D162" s="369"/>
      <c r="E162" s="371"/>
      <c r="F162" s="371"/>
      <c r="G162" s="480"/>
      <c r="H162" s="370"/>
      <c r="I162" s="371"/>
      <c r="J162" s="371"/>
      <c r="K162" s="371"/>
      <c r="L162" s="371"/>
      <c r="M162" s="371"/>
      <c r="N162" s="371"/>
      <c r="O162" s="371"/>
      <c r="P162" s="371"/>
      <c r="Q162" s="371"/>
      <c r="R162" s="371"/>
    </row>
    <row r="163" spans="1:18" x14ac:dyDescent="0.35">
      <c r="A163" s="367"/>
      <c r="B163" s="368"/>
      <c r="C163" s="368"/>
      <c r="D163" s="369"/>
      <c r="E163" s="371"/>
      <c r="F163" s="371"/>
      <c r="G163" s="480"/>
      <c r="H163" s="370"/>
      <c r="I163" s="371"/>
      <c r="J163" s="371"/>
      <c r="K163" s="371"/>
      <c r="L163" s="371"/>
      <c r="M163" s="371"/>
      <c r="N163" s="371"/>
      <c r="O163" s="371"/>
      <c r="P163" s="371"/>
      <c r="Q163" s="371"/>
      <c r="R163" s="371"/>
    </row>
    <row r="164" spans="1:18" x14ac:dyDescent="0.35">
      <c r="A164" s="367"/>
      <c r="B164" s="368"/>
      <c r="C164" s="368"/>
      <c r="D164" s="369"/>
      <c r="E164" s="371"/>
      <c r="F164" s="371"/>
      <c r="G164" s="371"/>
      <c r="H164" s="370"/>
      <c r="I164" s="371"/>
      <c r="J164" s="371"/>
      <c r="K164" s="371"/>
      <c r="L164" s="371"/>
      <c r="M164" s="371"/>
      <c r="N164" s="371"/>
      <c r="O164" s="371"/>
      <c r="P164" s="371"/>
      <c r="Q164" s="371"/>
      <c r="R164" s="371"/>
    </row>
    <row r="165" spans="1:18" x14ac:dyDescent="0.35">
      <c r="A165" s="367"/>
      <c r="B165" s="368"/>
      <c r="C165" s="368"/>
      <c r="D165" s="369"/>
      <c r="E165" s="371"/>
      <c r="F165" s="371"/>
      <c r="G165" s="371"/>
      <c r="H165" s="370"/>
      <c r="I165" s="371"/>
      <c r="J165" s="371"/>
      <c r="K165" s="371"/>
      <c r="L165" s="371"/>
      <c r="M165" s="371"/>
      <c r="N165" s="371"/>
      <c r="O165" s="371"/>
      <c r="P165" s="371"/>
      <c r="Q165" s="371"/>
      <c r="R165" s="371"/>
    </row>
    <row r="166" spans="1:18" x14ac:dyDescent="0.35">
      <c r="A166" s="367"/>
      <c r="B166" s="368"/>
      <c r="C166" s="368"/>
      <c r="D166" s="369"/>
      <c r="E166" s="371"/>
      <c r="F166" s="371"/>
      <c r="G166" s="371"/>
      <c r="H166" s="370"/>
      <c r="I166" s="371"/>
      <c r="J166" s="371"/>
      <c r="K166" s="371"/>
      <c r="L166" s="371"/>
      <c r="M166" s="371"/>
      <c r="N166" s="371"/>
      <c r="O166" s="371"/>
      <c r="P166" s="371"/>
      <c r="Q166" s="371"/>
      <c r="R166" s="371"/>
    </row>
    <row r="167" spans="1:18" x14ac:dyDescent="0.35">
      <c r="A167" s="367"/>
      <c r="B167" s="368"/>
      <c r="C167" s="368"/>
      <c r="D167" s="369"/>
      <c r="E167" s="371"/>
      <c r="F167" s="371"/>
      <c r="G167" s="371"/>
      <c r="H167" s="370"/>
      <c r="I167" s="371"/>
      <c r="J167" s="371"/>
      <c r="K167" s="371"/>
      <c r="L167" s="371"/>
      <c r="M167" s="371"/>
      <c r="N167" s="371"/>
      <c r="O167" s="371"/>
      <c r="P167" s="371"/>
      <c r="Q167" s="371"/>
      <c r="R167" s="371"/>
    </row>
    <row r="168" spans="1:18" x14ac:dyDescent="0.35">
      <c r="A168" s="367"/>
      <c r="B168" s="368"/>
      <c r="C168" s="368"/>
      <c r="D168" s="369"/>
      <c r="E168" s="371"/>
      <c r="F168" s="371"/>
      <c r="G168" s="371"/>
      <c r="H168" s="370"/>
      <c r="I168" s="371"/>
      <c r="J168" s="371"/>
      <c r="K168" s="371"/>
      <c r="L168" s="371"/>
      <c r="M168" s="371"/>
      <c r="N168" s="371"/>
      <c r="O168" s="371"/>
      <c r="P168" s="371"/>
      <c r="Q168" s="371"/>
      <c r="R168" s="371"/>
    </row>
    <row r="169" spans="1:18" x14ac:dyDescent="0.35">
      <c r="A169" s="367"/>
      <c r="B169" s="368"/>
      <c r="C169" s="368"/>
      <c r="D169" s="369"/>
      <c r="E169" s="371"/>
      <c r="F169" s="371"/>
      <c r="G169" s="371"/>
      <c r="H169" s="370"/>
      <c r="I169" s="371"/>
      <c r="J169" s="371"/>
      <c r="K169" s="371"/>
      <c r="L169" s="371"/>
      <c r="M169" s="371"/>
      <c r="N169" s="371"/>
      <c r="O169" s="371"/>
      <c r="P169" s="371"/>
      <c r="Q169" s="371"/>
      <c r="R169" s="371"/>
    </row>
    <row r="170" spans="1:18" x14ac:dyDescent="0.35">
      <c r="A170" s="367"/>
      <c r="B170" s="368"/>
      <c r="C170" s="368"/>
      <c r="D170" s="369"/>
      <c r="E170" s="371"/>
      <c r="F170" s="371"/>
      <c r="G170" s="371"/>
      <c r="H170" s="370"/>
      <c r="I170" s="371"/>
      <c r="J170" s="371"/>
      <c r="K170" s="371"/>
      <c r="L170" s="371"/>
      <c r="M170" s="371"/>
      <c r="N170" s="371"/>
      <c r="O170" s="371"/>
      <c r="P170" s="371"/>
      <c r="Q170" s="371"/>
      <c r="R170" s="371"/>
    </row>
    <row r="171" spans="1:18" x14ac:dyDescent="0.35">
      <c r="A171" s="367"/>
      <c r="B171" s="368"/>
      <c r="C171" s="368"/>
      <c r="D171" s="369"/>
      <c r="E171" s="371"/>
      <c r="F171" s="371"/>
      <c r="G171" s="371"/>
      <c r="H171" s="370"/>
      <c r="I171" s="371"/>
      <c r="J171" s="371"/>
      <c r="K171" s="371"/>
      <c r="L171" s="371"/>
      <c r="M171" s="371"/>
      <c r="N171" s="371"/>
      <c r="O171" s="371"/>
      <c r="P171" s="371"/>
      <c r="Q171" s="371"/>
      <c r="R171" s="371"/>
    </row>
    <row r="172" spans="1:18" x14ac:dyDescent="0.35">
      <c r="A172" s="367"/>
      <c r="B172" s="368"/>
      <c r="C172" s="368"/>
      <c r="D172" s="369"/>
      <c r="E172" s="371"/>
      <c r="F172" s="371"/>
      <c r="G172" s="371"/>
      <c r="H172" s="370"/>
      <c r="I172" s="371"/>
      <c r="J172" s="371"/>
      <c r="K172" s="371"/>
      <c r="L172" s="371"/>
      <c r="M172" s="371"/>
      <c r="N172" s="371"/>
      <c r="O172" s="371"/>
      <c r="P172" s="371"/>
      <c r="Q172" s="371"/>
      <c r="R172" s="371"/>
    </row>
    <row r="173" spans="1:18" x14ac:dyDescent="0.35">
      <c r="A173" s="367"/>
      <c r="B173" s="368"/>
      <c r="C173" s="368"/>
      <c r="D173" s="369"/>
      <c r="E173" s="371"/>
      <c r="F173" s="371"/>
      <c r="G173" s="371"/>
      <c r="H173" s="370"/>
      <c r="I173" s="371"/>
      <c r="J173" s="371"/>
      <c r="K173" s="371"/>
      <c r="L173" s="371"/>
      <c r="M173" s="371"/>
      <c r="N173" s="371"/>
      <c r="O173" s="371"/>
      <c r="P173" s="371"/>
      <c r="Q173" s="371"/>
      <c r="R173" s="371"/>
    </row>
    <row r="174" spans="1:18" x14ac:dyDescent="0.35">
      <c r="A174" s="367"/>
      <c r="B174" s="368"/>
      <c r="C174" s="368"/>
      <c r="D174" s="369"/>
      <c r="E174" s="371"/>
      <c r="F174" s="371"/>
      <c r="G174" s="371"/>
      <c r="H174" s="370"/>
      <c r="I174" s="371"/>
      <c r="J174" s="371"/>
      <c r="K174" s="371"/>
      <c r="L174" s="371"/>
      <c r="M174" s="371"/>
      <c r="N174" s="371"/>
      <c r="O174" s="371"/>
      <c r="P174" s="371"/>
      <c r="Q174" s="371"/>
      <c r="R174" s="371"/>
    </row>
    <row r="175" spans="1:18" x14ac:dyDescent="0.35">
      <c r="A175" s="367"/>
      <c r="B175" s="368"/>
      <c r="C175" s="368"/>
      <c r="D175" s="369"/>
      <c r="E175" s="371"/>
      <c r="F175" s="371"/>
      <c r="G175" s="371"/>
      <c r="H175" s="370"/>
      <c r="I175" s="371"/>
      <c r="J175" s="371"/>
      <c r="K175" s="371"/>
      <c r="L175" s="371"/>
      <c r="M175" s="371"/>
      <c r="N175" s="371"/>
      <c r="O175" s="371"/>
      <c r="P175" s="371"/>
      <c r="Q175" s="371"/>
      <c r="R175" s="371"/>
    </row>
    <row r="176" spans="1:18" x14ac:dyDescent="0.35">
      <c r="A176" s="367"/>
      <c r="B176" s="368"/>
      <c r="C176" s="368"/>
      <c r="D176" s="369"/>
      <c r="E176" s="371"/>
      <c r="F176" s="371"/>
      <c r="G176" s="371"/>
      <c r="H176" s="370"/>
      <c r="I176" s="371"/>
      <c r="J176" s="371"/>
      <c r="K176" s="371"/>
      <c r="L176" s="371"/>
      <c r="M176" s="371"/>
      <c r="N176" s="371"/>
      <c r="O176" s="371"/>
      <c r="P176" s="371"/>
      <c r="Q176" s="371"/>
      <c r="R176" s="371"/>
    </row>
    <row r="177" spans="1:18" x14ac:dyDescent="0.35">
      <c r="A177" s="367"/>
      <c r="B177" s="368"/>
      <c r="C177" s="368"/>
      <c r="D177" s="369"/>
      <c r="E177" s="371"/>
      <c r="F177" s="371"/>
      <c r="G177" s="371"/>
      <c r="H177" s="370"/>
      <c r="I177" s="371"/>
      <c r="J177" s="371"/>
      <c r="K177" s="371"/>
      <c r="L177" s="371"/>
      <c r="M177" s="371"/>
      <c r="N177" s="371"/>
      <c r="O177" s="371"/>
      <c r="P177" s="371"/>
      <c r="Q177" s="371"/>
      <c r="R177" s="371"/>
    </row>
    <row r="178" spans="1:18" x14ac:dyDescent="0.35">
      <c r="A178" s="367"/>
      <c r="B178" s="368"/>
      <c r="C178" s="368"/>
      <c r="D178" s="369"/>
      <c r="E178" s="371"/>
      <c r="F178" s="371"/>
      <c r="G178" s="371"/>
      <c r="H178" s="370"/>
      <c r="I178" s="371"/>
      <c r="J178" s="371"/>
      <c r="K178" s="371"/>
      <c r="L178" s="371"/>
      <c r="M178" s="371"/>
      <c r="N178" s="371"/>
      <c r="O178" s="371"/>
      <c r="P178" s="371"/>
      <c r="Q178" s="371"/>
      <c r="R178" s="371"/>
    </row>
    <row r="179" spans="1:18" x14ac:dyDescent="0.35">
      <c r="A179" s="367"/>
      <c r="B179" s="368"/>
      <c r="C179" s="368"/>
      <c r="D179" s="369"/>
      <c r="E179" s="371"/>
      <c r="F179" s="371"/>
      <c r="G179" s="371"/>
      <c r="H179" s="370"/>
      <c r="I179" s="371"/>
      <c r="J179" s="371"/>
      <c r="K179" s="371"/>
      <c r="L179" s="371"/>
      <c r="M179" s="371"/>
      <c r="N179" s="371"/>
      <c r="O179" s="371"/>
      <c r="P179" s="371"/>
      <c r="Q179" s="371"/>
      <c r="R179" s="371"/>
    </row>
    <row r="180" spans="1:18" x14ac:dyDescent="0.35">
      <c r="A180" s="367"/>
      <c r="B180" s="368"/>
      <c r="C180" s="368"/>
      <c r="D180" s="369"/>
      <c r="E180" s="371"/>
      <c r="F180" s="371"/>
      <c r="G180" s="371"/>
      <c r="H180" s="370"/>
      <c r="I180" s="371"/>
      <c r="J180" s="371"/>
      <c r="K180" s="371"/>
      <c r="L180" s="371"/>
      <c r="M180" s="371"/>
      <c r="N180" s="371"/>
      <c r="O180" s="371"/>
      <c r="P180" s="371"/>
      <c r="Q180" s="371"/>
      <c r="R180" s="371"/>
    </row>
    <row r="181" spans="1:18" x14ac:dyDescent="0.35">
      <c r="A181" s="367"/>
      <c r="B181" s="368"/>
      <c r="C181" s="368"/>
      <c r="D181" s="369"/>
      <c r="E181" s="371"/>
      <c r="F181" s="371"/>
      <c r="G181" s="371"/>
      <c r="H181" s="370"/>
      <c r="I181" s="371"/>
      <c r="J181" s="371"/>
      <c r="K181" s="371"/>
      <c r="L181" s="371"/>
      <c r="M181" s="371"/>
      <c r="N181" s="371"/>
      <c r="O181" s="371"/>
      <c r="P181" s="371"/>
      <c r="Q181" s="371"/>
      <c r="R181" s="371"/>
    </row>
    <row r="182" spans="1:18" x14ac:dyDescent="0.35">
      <c r="A182" s="367"/>
      <c r="B182" s="368"/>
      <c r="C182" s="368"/>
      <c r="D182" s="369"/>
      <c r="E182" s="371"/>
      <c r="F182" s="371"/>
      <c r="G182" s="371"/>
      <c r="H182" s="370"/>
      <c r="I182" s="371"/>
      <c r="J182" s="371"/>
      <c r="K182" s="371"/>
      <c r="L182" s="371"/>
      <c r="M182" s="371"/>
      <c r="N182" s="371"/>
      <c r="O182" s="371"/>
      <c r="P182" s="371"/>
      <c r="Q182" s="371"/>
      <c r="R182" s="371"/>
    </row>
    <row r="183" spans="1:18" x14ac:dyDescent="0.35">
      <c r="A183" s="367"/>
      <c r="B183" s="368"/>
      <c r="C183" s="368"/>
      <c r="D183" s="369"/>
      <c r="E183" s="371"/>
      <c r="F183" s="371"/>
      <c r="G183" s="371"/>
      <c r="H183" s="370"/>
      <c r="I183" s="371"/>
      <c r="J183" s="371"/>
      <c r="K183" s="371"/>
      <c r="L183" s="371"/>
      <c r="M183" s="371"/>
      <c r="N183" s="371"/>
      <c r="O183" s="371"/>
      <c r="P183" s="371"/>
      <c r="Q183" s="371"/>
      <c r="R183" s="371"/>
    </row>
    <row r="184" spans="1:18" x14ac:dyDescent="0.35">
      <c r="A184" s="367"/>
      <c r="B184" s="368"/>
      <c r="C184" s="368"/>
      <c r="D184" s="369"/>
      <c r="E184" s="371"/>
      <c r="F184" s="371"/>
      <c r="G184" s="371"/>
      <c r="H184" s="370"/>
      <c r="I184" s="371"/>
      <c r="J184" s="371"/>
      <c r="K184" s="371"/>
      <c r="L184" s="371"/>
      <c r="M184" s="371"/>
      <c r="N184" s="371"/>
      <c r="O184" s="371"/>
      <c r="P184" s="371"/>
      <c r="Q184" s="371"/>
      <c r="R184" s="371"/>
    </row>
    <row r="185" spans="1:18" x14ac:dyDescent="0.35">
      <c r="A185" s="367"/>
      <c r="B185" s="368"/>
      <c r="C185" s="368"/>
      <c r="D185" s="369"/>
      <c r="E185" s="371"/>
      <c r="F185" s="371"/>
      <c r="G185" s="371"/>
      <c r="H185" s="370"/>
      <c r="I185" s="371"/>
      <c r="J185" s="371"/>
      <c r="K185" s="371"/>
      <c r="L185" s="371"/>
      <c r="M185" s="371"/>
      <c r="N185" s="371"/>
      <c r="O185" s="371"/>
      <c r="P185" s="371"/>
      <c r="Q185" s="371"/>
      <c r="R185" s="371"/>
    </row>
    <row r="186" spans="1:18" x14ac:dyDescent="0.35">
      <c r="A186" s="367"/>
      <c r="B186" s="368"/>
      <c r="C186" s="368"/>
      <c r="D186" s="369"/>
      <c r="E186" s="371"/>
      <c r="F186" s="371"/>
      <c r="G186" s="371"/>
      <c r="H186" s="370"/>
      <c r="I186" s="371"/>
      <c r="J186" s="371"/>
      <c r="K186" s="371"/>
      <c r="L186" s="371"/>
      <c r="M186" s="371"/>
      <c r="N186" s="371"/>
      <c r="O186" s="371"/>
      <c r="P186" s="371"/>
      <c r="Q186" s="371"/>
      <c r="R186" s="371"/>
    </row>
    <row r="187" spans="1:18" x14ac:dyDescent="0.35">
      <c r="A187" s="367"/>
      <c r="B187" s="368"/>
      <c r="C187" s="368"/>
      <c r="D187" s="369"/>
      <c r="E187" s="371"/>
      <c r="F187" s="371"/>
      <c r="G187" s="371"/>
      <c r="H187" s="370"/>
      <c r="I187" s="371"/>
      <c r="J187" s="371"/>
      <c r="K187" s="371"/>
      <c r="L187" s="371"/>
      <c r="M187" s="371"/>
      <c r="N187" s="371"/>
      <c r="O187" s="371"/>
      <c r="P187" s="371"/>
      <c r="Q187" s="371"/>
      <c r="R187" s="371"/>
    </row>
    <row r="188" spans="1:18" x14ac:dyDescent="0.35">
      <c r="A188" s="367"/>
      <c r="B188" s="368"/>
      <c r="C188" s="368"/>
      <c r="D188" s="369"/>
      <c r="E188" s="371"/>
      <c r="F188" s="371"/>
      <c r="G188" s="371"/>
      <c r="H188" s="370"/>
      <c r="I188" s="371"/>
      <c r="J188" s="371"/>
      <c r="K188" s="371"/>
      <c r="L188" s="371"/>
      <c r="M188" s="371"/>
      <c r="N188" s="371"/>
      <c r="O188" s="371"/>
      <c r="P188" s="371"/>
      <c r="Q188" s="371"/>
      <c r="R188" s="371"/>
    </row>
    <row r="189" spans="1:18" x14ac:dyDescent="0.35">
      <c r="A189" s="367"/>
      <c r="B189" s="368"/>
      <c r="C189" s="368"/>
      <c r="D189" s="369"/>
      <c r="E189" s="371"/>
      <c r="F189" s="371"/>
      <c r="G189" s="371"/>
      <c r="H189" s="370"/>
      <c r="I189" s="371"/>
      <c r="J189" s="371"/>
      <c r="K189" s="371"/>
      <c r="L189" s="371"/>
      <c r="M189" s="371"/>
      <c r="N189" s="371"/>
      <c r="O189" s="371"/>
      <c r="P189" s="371"/>
      <c r="Q189" s="371"/>
      <c r="R189" s="371"/>
    </row>
    <row r="190" spans="1:18" x14ac:dyDescent="0.35">
      <c r="A190" s="367"/>
      <c r="B190" s="368"/>
      <c r="C190" s="368"/>
      <c r="D190" s="369"/>
      <c r="E190" s="371"/>
      <c r="F190" s="371"/>
      <c r="G190" s="371"/>
      <c r="H190" s="370"/>
      <c r="I190" s="371"/>
      <c r="J190" s="371"/>
      <c r="K190" s="371"/>
      <c r="L190" s="371"/>
      <c r="M190" s="371"/>
      <c r="N190" s="371"/>
      <c r="O190" s="371"/>
      <c r="P190" s="371"/>
      <c r="Q190" s="371"/>
      <c r="R190" s="371"/>
    </row>
    <row r="191" spans="1:18" x14ac:dyDescent="0.35">
      <c r="A191" s="367"/>
      <c r="B191" s="368"/>
      <c r="C191" s="368"/>
      <c r="D191" s="369"/>
      <c r="E191" s="371"/>
      <c r="F191" s="371"/>
      <c r="G191" s="371"/>
      <c r="H191" s="370"/>
      <c r="I191" s="371"/>
      <c r="J191" s="371"/>
      <c r="K191" s="371"/>
      <c r="L191" s="371"/>
      <c r="M191" s="371"/>
      <c r="N191" s="371"/>
      <c r="O191" s="371"/>
      <c r="P191" s="371"/>
      <c r="Q191" s="371"/>
      <c r="R191" s="371"/>
    </row>
    <row r="192" spans="1:18" x14ac:dyDescent="0.35">
      <c r="A192" s="367"/>
      <c r="B192" s="368"/>
      <c r="C192" s="368"/>
      <c r="D192" s="369"/>
      <c r="E192" s="371"/>
      <c r="F192" s="371"/>
      <c r="G192" s="371"/>
      <c r="H192" s="370"/>
      <c r="I192" s="371"/>
      <c r="J192" s="371"/>
      <c r="K192" s="371"/>
      <c r="L192" s="371"/>
      <c r="M192" s="371"/>
      <c r="N192" s="371"/>
      <c r="O192" s="371"/>
      <c r="P192" s="371"/>
      <c r="Q192" s="371"/>
      <c r="R192" s="371"/>
    </row>
    <row r="193" spans="1:18" x14ac:dyDescent="0.35">
      <c r="A193" s="367"/>
      <c r="B193" s="368"/>
      <c r="C193" s="368"/>
      <c r="D193" s="369"/>
      <c r="E193" s="371"/>
      <c r="F193" s="371"/>
      <c r="G193" s="371"/>
      <c r="H193" s="370"/>
      <c r="I193" s="371"/>
      <c r="J193" s="371"/>
      <c r="K193" s="371"/>
      <c r="L193" s="371"/>
      <c r="M193" s="371"/>
      <c r="N193" s="371"/>
      <c r="O193" s="371"/>
      <c r="P193" s="371"/>
      <c r="Q193" s="371"/>
      <c r="R193" s="371"/>
    </row>
    <row r="194" spans="1:18" x14ac:dyDescent="0.35">
      <c r="A194" s="367"/>
      <c r="B194" s="368"/>
      <c r="C194" s="368"/>
      <c r="D194" s="369"/>
      <c r="E194" s="371"/>
      <c r="F194" s="371"/>
      <c r="G194" s="371"/>
      <c r="H194" s="370"/>
      <c r="I194" s="371"/>
      <c r="J194" s="371"/>
      <c r="K194" s="371"/>
      <c r="L194" s="371"/>
      <c r="M194" s="371"/>
      <c r="N194" s="371"/>
      <c r="O194" s="371"/>
      <c r="P194" s="371"/>
      <c r="Q194" s="371"/>
      <c r="R194" s="371"/>
    </row>
    <row r="195" spans="1:18" x14ac:dyDescent="0.35">
      <c r="A195" s="367"/>
      <c r="B195" s="368"/>
      <c r="C195" s="368"/>
      <c r="D195" s="369"/>
      <c r="E195" s="371"/>
      <c r="F195" s="371"/>
      <c r="G195" s="371"/>
      <c r="H195" s="370"/>
      <c r="I195" s="371"/>
      <c r="J195" s="371"/>
      <c r="K195" s="371"/>
      <c r="L195" s="371"/>
      <c r="M195" s="371"/>
      <c r="N195" s="371"/>
      <c r="O195" s="371"/>
      <c r="P195" s="371"/>
      <c r="Q195" s="371"/>
      <c r="R195" s="371"/>
    </row>
    <row r="196" spans="1:18" x14ac:dyDescent="0.35">
      <c r="A196" s="367"/>
      <c r="B196" s="368"/>
      <c r="C196" s="368"/>
      <c r="D196" s="369"/>
      <c r="E196" s="371"/>
      <c r="F196" s="371"/>
      <c r="G196" s="371"/>
      <c r="H196" s="370"/>
      <c r="I196" s="371"/>
      <c r="J196" s="371"/>
      <c r="K196" s="371"/>
      <c r="L196" s="371"/>
      <c r="M196" s="371"/>
      <c r="N196" s="371"/>
      <c r="O196" s="371"/>
      <c r="P196" s="371"/>
      <c r="Q196" s="371"/>
      <c r="R196" s="371"/>
    </row>
    <row r="197" spans="1:18" x14ac:dyDescent="0.35">
      <c r="A197" s="367"/>
      <c r="B197" s="368"/>
      <c r="C197" s="368"/>
      <c r="D197" s="369"/>
      <c r="E197" s="371"/>
      <c r="F197" s="371"/>
      <c r="G197" s="371"/>
      <c r="H197" s="370"/>
      <c r="I197" s="371"/>
      <c r="J197" s="371"/>
      <c r="K197" s="371"/>
      <c r="L197" s="371"/>
      <c r="M197" s="371"/>
      <c r="N197" s="371"/>
      <c r="O197" s="371"/>
      <c r="P197" s="371"/>
      <c r="Q197" s="371"/>
      <c r="R197" s="371"/>
    </row>
    <row r="198" spans="1:18" x14ac:dyDescent="0.35">
      <c r="A198" s="367"/>
      <c r="B198" s="368"/>
      <c r="C198" s="368"/>
      <c r="D198" s="369"/>
      <c r="E198" s="371"/>
      <c r="F198" s="371"/>
      <c r="G198" s="371"/>
      <c r="H198" s="370"/>
      <c r="I198" s="371"/>
      <c r="J198" s="371"/>
      <c r="K198" s="371"/>
      <c r="L198" s="371"/>
      <c r="M198" s="371"/>
      <c r="N198" s="371"/>
      <c r="O198" s="371"/>
      <c r="P198" s="371"/>
      <c r="Q198" s="371"/>
      <c r="R198" s="371"/>
    </row>
    <row r="199" spans="1:18" x14ac:dyDescent="0.35">
      <c r="A199" s="367"/>
      <c r="B199" s="368"/>
      <c r="C199" s="368"/>
      <c r="D199" s="369"/>
      <c r="E199" s="371"/>
      <c r="F199" s="371"/>
      <c r="G199" s="371"/>
      <c r="H199" s="370"/>
      <c r="I199" s="371"/>
      <c r="J199" s="371"/>
      <c r="K199" s="371"/>
      <c r="L199" s="371"/>
      <c r="M199" s="371"/>
      <c r="N199" s="371"/>
      <c r="O199" s="371"/>
      <c r="P199" s="371"/>
      <c r="Q199" s="371"/>
      <c r="R199" s="371"/>
    </row>
    <row r="200" spans="1:18" x14ac:dyDescent="0.35">
      <c r="A200" s="367"/>
      <c r="B200" s="368"/>
      <c r="C200" s="368"/>
      <c r="D200" s="369"/>
      <c r="E200" s="371"/>
      <c r="F200" s="371"/>
      <c r="G200" s="371"/>
      <c r="H200" s="370"/>
      <c r="I200" s="371"/>
      <c r="J200" s="371"/>
      <c r="K200" s="371"/>
      <c r="L200" s="371"/>
      <c r="M200" s="371"/>
      <c r="N200" s="371"/>
      <c r="O200" s="371"/>
      <c r="P200" s="371"/>
      <c r="Q200" s="371"/>
      <c r="R200" s="371"/>
    </row>
    <row r="201" spans="1:18" x14ac:dyDescent="0.35">
      <c r="A201" s="367"/>
      <c r="B201" s="368"/>
      <c r="C201" s="368"/>
      <c r="D201" s="369"/>
      <c r="E201" s="371"/>
      <c r="F201" s="371"/>
      <c r="G201" s="371"/>
      <c r="H201" s="370"/>
      <c r="I201" s="371"/>
      <c r="J201" s="371"/>
      <c r="K201" s="371"/>
      <c r="L201" s="371"/>
      <c r="M201" s="371"/>
      <c r="N201" s="371"/>
      <c r="O201" s="371"/>
      <c r="P201" s="371"/>
      <c r="Q201" s="371"/>
      <c r="R201" s="371"/>
    </row>
    <row r="202" spans="1:18" x14ac:dyDescent="0.35">
      <c r="A202" s="367"/>
      <c r="B202" s="368"/>
      <c r="C202" s="368"/>
      <c r="D202" s="369"/>
      <c r="E202" s="371"/>
      <c r="F202" s="371"/>
      <c r="G202" s="371"/>
      <c r="H202" s="370"/>
      <c r="I202" s="371"/>
      <c r="J202" s="371"/>
      <c r="K202" s="371"/>
      <c r="L202" s="371"/>
      <c r="M202" s="371"/>
      <c r="N202" s="371"/>
      <c r="O202" s="371"/>
      <c r="P202" s="371"/>
      <c r="Q202" s="371"/>
      <c r="R202" s="371"/>
    </row>
    <row r="203" spans="1:18" x14ac:dyDescent="0.35">
      <c r="A203" s="367"/>
      <c r="B203" s="368"/>
      <c r="C203" s="368"/>
      <c r="D203" s="369"/>
      <c r="E203" s="371"/>
      <c r="F203" s="371"/>
      <c r="G203" s="371"/>
      <c r="H203" s="370"/>
      <c r="I203" s="371"/>
      <c r="J203" s="371"/>
      <c r="K203" s="371"/>
      <c r="L203" s="371"/>
      <c r="M203" s="371"/>
      <c r="N203" s="371"/>
      <c r="O203" s="371"/>
      <c r="P203" s="371"/>
      <c r="Q203" s="371"/>
      <c r="R203" s="371"/>
    </row>
    <row r="204" spans="1:18" x14ac:dyDescent="0.35">
      <c r="A204" s="367"/>
      <c r="B204" s="368"/>
      <c r="C204" s="368"/>
      <c r="D204" s="369"/>
      <c r="E204" s="371"/>
      <c r="F204" s="371"/>
      <c r="G204" s="371"/>
      <c r="H204" s="370"/>
      <c r="I204" s="371"/>
      <c r="J204" s="371"/>
      <c r="K204" s="371"/>
      <c r="L204" s="371"/>
      <c r="M204" s="371"/>
      <c r="N204" s="371"/>
      <c r="O204" s="371"/>
      <c r="P204" s="371"/>
      <c r="Q204" s="371"/>
      <c r="R204" s="371"/>
    </row>
    <row r="205" spans="1:18" x14ac:dyDescent="0.35">
      <c r="A205" s="367"/>
      <c r="B205" s="368"/>
      <c r="C205" s="368"/>
      <c r="D205" s="369"/>
      <c r="E205" s="371"/>
      <c r="F205" s="371"/>
      <c r="G205" s="371"/>
      <c r="H205" s="370"/>
      <c r="I205" s="371"/>
      <c r="J205" s="371"/>
      <c r="K205" s="371"/>
      <c r="L205" s="371"/>
      <c r="M205" s="371"/>
      <c r="N205" s="371"/>
      <c r="O205" s="371"/>
      <c r="P205" s="371"/>
      <c r="Q205" s="371"/>
      <c r="R205" s="371"/>
    </row>
    <row r="206" spans="1:18" x14ac:dyDescent="0.35">
      <c r="A206" s="367"/>
      <c r="B206" s="368"/>
      <c r="C206" s="368"/>
      <c r="D206" s="369"/>
      <c r="E206" s="371"/>
      <c r="F206" s="371"/>
      <c r="G206" s="371"/>
      <c r="H206" s="370"/>
      <c r="I206" s="371"/>
      <c r="J206" s="371"/>
      <c r="K206" s="371"/>
      <c r="L206" s="371"/>
      <c r="M206" s="371"/>
      <c r="N206" s="371"/>
      <c r="O206" s="371"/>
      <c r="P206" s="371"/>
      <c r="Q206" s="371"/>
      <c r="R206" s="371"/>
    </row>
    <row r="207" spans="1:18" x14ac:dyDescent="0.35">
      <c r="A207" s="367"/>
      <c r="B207" s="368"/>
      <c r="C207" s="368"/>
      <c r="D207" s="369"/>
      <c r="E207" s="371"/>
      <c r="F207" s="371"/>
      <c r="G207" s="371"/>
      <c r="H207" s="370"/>
      <c r="I207" s="371"/>
      <c r="J207" s="371"/>
      <c r="K207" s="371"/>
      <c r="L207" s="371"/>
      <c r="M207" s="371"/>
      <c r="N207" s="371"/>
      <c r="O207" s="371"/>
      <c r="P207" s="371"/>
      <c r="Q207" s="371"/>
      <c r="R207" s="371"/>
    </row>
    <row r="208" spans="1:18" x14ac:dyDescent="0.35">
      <c r="A208" s="367"/>
      <c r="B208" s="368"/>
      <c r="C208" s="368"/>
      <c r="D208" s="369"/>
      <c r="E208" s="371"/>
      <c r="F208" s="371"/>
      <c r="G208" s="371"/>
      <c r="H208" s="370"/>
      <c r="I208" s="371"/>
      <c r="J208" s="371"/>
      <c r="K208" s="371"/>
      <c r="L208" s="371"/>
      <c r="M208" s="371"/>
      <c r="N208" s="371"/>
      <c r="O208" s="371"/>
      <c r="P208" s="371"/>
      <c r="Q208" s="371"/>
      <c r="R208" s="371"/>
    </row>
    <row r="209" spans="1:18" x14ac:dyDescent="0.35">
      <c r="A209" s="367"/>
      <c r="B209" s="368"/>
      <c r="C209" s="368"/>
      <c r="D209" s="369"/>
      <c r="E209" s="371"/>
      <c r="F209" s="371"/>
      <c r="G209" s="371"/>
      <c r="H209" s="370"/>
      <c r="I209" s="371"/>
      <c r="J209" s="371"/>
      <c r="K209" s="371"/>
      <c r="L209" s="371"/>
      <c r="M209" s="371"/>
      <c r="N209" s="371"/>
      <c r="O209" s="371"/>
      <c r="P209" s="371"/>
      <c r="Q209" s="371"/>
      <c r="R209" s="371"/>
    </row>
    <row r="210" spans="1:18" x14ac:dyDescent="0.35">
      <c r="A210" s="367"/>
      <c r="B210" s="368"/>
      <c r="C210" s="368"/>
      <c r="D210" s="369"/>
      <c r="E210" s="371"/>
      <c r="F210" s="371"/>
      <c r="G210" s="371"/>
      <c r="H210" s="370"/>
      <c r="I210" s="371"/>
      <c r="J210" s="371"/>
      <c r="K210" s="371"/>
      <c r="L210" s="371"/>
      <c r="M210" s="371"/>
      <c r="N210" s="371"/>
      <c r="O210" s="371"/>
      <c r="P210" s="371"/>
      <c r="Q210" s="371"/>
      <c r="R210" s="371"/>
    </row>
    <row r="211" spans="1:18" x14ac:dyDescent="0.35">
      <c r="A211" s="367"/>
      <c r="B211" s="368"/>
      <c r="C211" s="368"/>
      <c r="D211" s="369"/>
      <c r="E211" s="371"/>
      <c r="F211" s="371"/>
      <c r="G211" s="371"/>
      <c r="H211" s="370"/>
      <c r="I211" s="371"/>
      <c r="J211" s="371"/>
      <c r="K211" s="371"/>
      <c r="L211" s="371"/>
      <c r="M211" s="371"/>
      <c r="N211" s="371"/>
      <c r="O211" s="371"/>
      <c r="P211" s="371"/>
      <c r="Q211" s="371"/>
      <c r="R211" s="371"/>
    </row>
    <row r="212" spans="1:18" x14ac:dyDescent="0.35">
      <c r="A212" s="367"/>
      <c r="B212" s="368"/>
      <c r="C212" s="368"/>
      <c r="D212" s="369"/>
      <c r="E212" s="371"/>
      <c r="F212" s="371"/>
      <c r="G212" s="371"/>
      <c r="H212" s="370"/>
      <c r="I212" s="371"/>
      <c r="J212" s="371"/>
      <c r="K212" s="371"/>
      <c r="L212" s="371"/>
      <c r="M212" s="371"/>
      <c r="N212" s="371"/>
      <c r="O212" s="371"/>
      <c r="P212" s="371"/>
      <c r="Q212" s="371"/>
      <c r="R212" s="371"/>
    </row>
    <row r="213" spans="1:18" x14ac:dyDescent="0.35">
      <c r="A213" s="367"/>
      <c r="B213" s="368"/>
      <c r="C213" s="368"/>
      <c r="D213" s="369"/>
      <c r="E213" s="371"/>
      <c r="F213" s="371"/>
      <c r="G213" s="371"/>
      <c r="H213" s="370"/>
      <c r="I213" s="371"/>
      <c r="J213" s="371"/>
      <c r="K213" s="371"/>
      <c r="L213" s="371"/>
      <c r="M213" s="371"/>
      <c r="N213" s="371"/>
      <c r="O213" s="371"/>
      <c r="P213" s="371"/>
      <c r="Q213" s="371"/>
      <c r="R213" s="371"/>
    </row>
    <row r="214" spans="1:18" x14ac:dyDescent="0.35">
      <c r="A214" s="367"/>
      <c r="B214" s="368"/>
      <c r="C214" s="368"/>
      <c r="D214" s="369"/>
      <c r="E214" s="371"/>
      <c r="F214" s="371"/>
      <c r="G214" s="371"/>
      <c r="H214" s="370"/>
      <c r="I214" s="371"/>
      <c r="J214" s="371"/>
      <c r="K214" s="371"/>
      <c r="L214" s="371"/>
      <c r="M214" s="371"/>
      <c r="N214" s="371"/>
      <c r="O214" s="371"/>
      <c r="P214" s="371"/>
      <c r="Q214" s="371"/>
      <c r="R214" s="371"/>
    </row>
    <row r="215" spans="1:18" x14ac:dyDescent="0.35">
      <c r="A215" s="367"/>
      <c r="B215" s="368"/>
      <c r="C215" s="368"/>
      <c r="D215" s="369"/>
      <c r="E215" s="371"/>
      <c r="F215" s="371"/>
      <c r="G215" s="371"/>
      <c r="H215" s="370"/>
      <c r="I215" s="371"/>
      <c r="J215" s="371"/>
      <c r="K215" s="371"/>
      <c r="L215" s="371"/>
      <c r="M215" s="371"/>
      <c r="N215" s="371"/>
      <c r="O215" s="371"/>
      <c r="P215" s="371"/>
      <c r="Q215" s="371"/>
      <c r="R215" s="371"/>
    </row>
    <row r="216" spans="1:18" x14ac:dyDescent="0.35">
      <c r="A216" s="367"/>
      <c r="B216" s="368"/>
      <c r="C216" s="368"/>
      <c r="D216" s="369"/>
      <c r="E216" s="371"/>
      <c r="F216" s="371"/>
      <c r="G216" s="371"/>
      <c r="H216" s="370"/>
      <c r="I216" s="371"/>
      <c r="J216" s="371"/>
      <c r="K216" s="371"/>
      <c r="L216" s="371"/>
      <c r="M216" s="371"/>
      <c r="N216" s="371"/>
      <c r="O216" s="371"/>
      <c r="P216" s="371"/>
      <c r="Q216" s="371"/>
      <c r="R216" s="371"/>
    </row>
    <row r="217" spans="1:18" x14ac:dyDescent="0.35">
      <c r="A217" s="367"/>
      <c r="B217" s="368"/>
      <c r="C217" s="368"/>
      <c r="D217" s="369"/>
      <c r="E217" s="371"/>
      <c r="F217" s="371"/>
      <c r="G217" s="371"/>
      <c r="H217" s="370"/>
      <c r="I217" s="371"/>
      <c r="J217" s="371"/>
      <c r="K217" s="371"/>
      <c r="L217" s="371"/>
      <c r="M217" s="371"/>
      <c r="N217" s="371"/>
      <c r="O217" s="371"/>
      <c r="P217" s="371"/>
      <c r="Q217" s="371"/>
      <c r="R217" s="371"/>
    </row>
    <row r="218" spans="1:18" x14ac:dyDescent="0.35">
      <c r="A218" s="367"/>
      <c r="B218" s="368"/>
      <c r="C218" s="368"/>
      <c r="D218" s="369"/>
      <c r="E218" s="371"/>
      <c r="F218" s="371"/>
      <c r="G218" s="371"/>
      <c r="H218" s="370"/>
      <c r="I218" s="371"/>
      <c r="J218" s="371"/>
      <c r="K218" s="371"/>
      <c r="L218" s="371"/>
      <c r="M218" s="371"/>
      <c r="N218" s="371"/>
      <c r="O218" s="371"/>
      <c r="P218" s="371"/>
      <c r="Q218" s="371"/>
      <c r="R218" s="371"/>
    </row>
    <row r="219" spans="1:18" x14ac:dyDescent="0.35">
      <c r="A219" s="367"/>
      <c r="B219" s="368"/>
      <c r="C219" s="368"/>
      <c r="D219" s="369"/>
      <c r="E219" s="371"/>
      <c r="F219" s="371"/>
      <c r="G219" s="371"/>
      <c r="H219" s="370"/>
      <c r="I219" s="371"/>
      <c r="J219" s="371"/>
      <c r="K219" s="371"/>
      <c r="L219" s="371"/>
      <c r="M219" s="371"/>
      <c r="N219" s="371"/>
      <c r="O219" s="371"/>
      <c r="P219" s="371"/>
      <c r="Q219" s="371"/>
      <c r="R219" s="371"/>
    </row>
    <row r="220" spans="1:18" x14ac:dyDescent="0.35">
      <c r="A220" s="367"/>
      <c r="B220" s="368"/>
      <c r="C220" s="368"/>
      <c r="D220" s="369"/>
      <c r="E220" s="371"/>
      <c r="F220" s="371"/>
      <c r="G220" s="371"/>
      <c r="H220" s="370"/>
      <c r="I220" s="371"/>
      <c r="J220" s="371"/>
      <c r="K220" s="371"/>
      <c r="L220" s="371"/>
      <c r="M220" s="371"/>
      <c r="N220" s="371"/>
      <c r="O220" s="371"/>
      <c r="P220" s="371"/>
      <c r="Q220" s="371"/>
      <c r="R220" s="371"/>
    </row>
    <row r="221" spans="1:18" x14ac:dyDescent="0.35">
      <c r="A221" s="367"/>
      <c r="B221" s="368"/>
      <c r="C221" s="368"/>
      <c r="D221" s="369"/>
      <c r="E221" s="371"/>
      <c r="F221" s="371"/>
      <c r="G221" s="371"/>
      <c r="H221" s="370"/>
      <c r="I221" s="371"/>
      <c r="J221" s="371"/>
      <c r="K221" s="371"/>
      <c r="L221" s="371"/>
      <c r="M221" s="371"/>
      <c r="N221" s="371"/>
      <c r="O221" s="371"/>
      <c r="P221" s="371"/>
      <c r="Q221" s="371"/>
      <c r="R221" s="371"/>
    </row>
    <row r="222" spans="1:18" x14ac:dyDescent="0.35">
      <c r="A222" s="367"/>
      <c r="B222" s="368"/>
      <c r="C222" s="368"/>
      <c r="D222" s="369"/>
      <c r="E222" s="371"/>
      <c r="F222" s="371"/>
      <c r="G222" s="371"/>
      <c r="H222" s="370"/>
      <c r="I222" s="371"/>
      <c r="J222" s="371"/>
      <c r="K222" s="371"/>
      <c r="L222" s="371"/>
      <c r="M222" s="371"/>
      <c r="N222" s="371"/>
      <c r="O222" s="371"/>
      <c r="P222" s="371"/>
      <c r="Q222" s="371"/>
      <c r="R222" s="371"/>
    </row>
    <row r="223" spans="1:18" x14ac:dyDescent="0.35">
      <c r="A223" s="367"/>
      <c r="B223" s="368"/>
      <c r="C223" s="368"/>
      <c r="D223" s="369"/>
      <c r="E223" s="371"/>
      <c r="F223" s="371"/>
      <c r="G223" s="371"/>
      <c r="H223" s="370"/>
      <c r="I223" s="371"/>
      <c r="J223" s="371"/>
      <c r="K223" s="371"/>
      <c r="L223" s="371"/>
      <c r="M223" s="371"/>
      <c r="N223" s="371"/>
      <c r="O223" s="371"/>
      <c r="P223" s="371"/>
      <c r="Q223" s="371"/>
      <c r="R223" s="371"/>
    </row>
    <row r="224" spans="1:18" x14ac:dyDescent="0.35">
      <c r="A224" s="367"/>
      <c r="B224" s="368"/>
      <c r="C224" s="368"/>
      <c r="D224" s="369"/>
      <c r="E224" s="371"/>
      <c r="F224" s="371"/>
      <c r="G224" s="371"/>
      <c r="H224" s="370"/>
      <c r="I224" s="371"/>
      <c r="J224" s="371"/>
      <c r="K224" s="371"/>
      <c r="L224" s="371"/>
      <c r="M224" s="371"/>
      <c r="N224" s="371"/>
      <c r="O224" s="371"/>
      <c r="P224" s="371"/>
      <c r="Q224" s="371"/>
      <c r="R224" s="371"/>
    </row>
    <row r="225" spans="1:18" x14ac:dyDescent="0.35">
      <c r="A225" s="367"/>
      <c r="B225" s="368"/>
      <c r="C225" s="368"/>
      <c r="D225" s="369"/>
      <c r="E225" s="371"/>
      <c r="F225" s="371"/>
      <c r="G225" s="371"/>
      <c r="H225" s="370"/>
      <c r="I225" s="371"/>
      <c r="J225" s="371"/>
      <c r="K225" s="371"/>
      <c r="L225" s="371"/>
      <c r="M225" s="371"/>
      <c r="N225" s="371"/>
      <c r="O225" s="371"/>
      <c r="P225" s="371"/>
      <c r="Q225" s="371"/>
      <c r="R225" s="371"/>
    </row>
    <row r="226" spans="1:18" x14ac:dyDescent="0.35">
      <c r="A226" s="367"/>
      <c r="B226" s="368"/>
      <c r="C226" s="368"/>
      <c r="D226" s="369"/>
      <c r="E226" s="371"/>
      <c r="F226" s="371"/>
      <c r="G226" s="371"/>
      <c r="H226" s="370"/>
      <c r="I226" s="371"/>
      <c r="J226" s="371"/>
      <c r="K226" s="371"/>
      <c r="L226" s="371"/>
      <c r="M226" s="371"/>
      <c r="N226" s="371"/>
      <c r="O226" s="371"/>
      <c r="P226" s="371"/>
      <c r="Q226" s="371"/>
      <c r="R226" s="371"/>
    </row>
  </sheetData>
  <sheetProtection algorithmName="SHA-512" hashValue="yW+7OwKH6QNmG4IKn20EO6immvo1bNhwknscp20M84mCGF3+MAGj4PvSlUaQ9IEmeySr48n8rGk5kc0cTp89yg==" saltValue="2ccmrUF3ejMRzex4oGrHxg==" spinCount="100000" sheet="1" sort="0" autoFilter="0"/>
  <mergeCells count="1">
    <mergeCell ref="A1:R1"/>
  </mergeCells>
  <phoneticPr fontId="11" type="noConversion"/>
  <pageMargins left="0.25" right="0.25" top="0.75" bottom="0.75" header="0.3" footer="0.3"/>
  <pageSetup scale="5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A001-483E-41C6-AFCB-525AC69CF744}">
  <sheetPr>
    <tabColor rgb="FFCC0000"/>
    <pageSetUpPr fitToPage="1"/>
  </sheetPr>
  <dimension ref="A1:T184"/>
  <sheetViews>
    <sheetView zoomScale="90" zoomScaleNormal="90" workbookViewId="0">
      <selection activeCell="D2" sqref="D2"/>
    </sheetView>
  </sheetViews>
  <sheetFormatPr defaultColWidth="8.7265625" defaultRowHeight="14.5" x14ac:dyDescent="0.35"/>
  <cols>
    <col min="1" max="1" width="20.54296875" style="2" customWidth="1"/>
    <col min="2" max="2" width="20.54296875" style="2" bestFit="1" customWidth="1"/>
    <col min="3" max="3" width="21.54296875" style="2" bestFit="1" customWidth="1"/>
    <col min="4" max="4" width="9.81640625" style="322" bestFit="1" customWidth="1"/>
    <col min="5" max="5" width="9.90625" style="2" hidden="1" customWidth="1"/>
    <col min="6" max="19" width="16.54296875" style="2" customWidth="1"/>
    <col min="20" max="20" width="9.36328125" style="2" hidden="1" customWidth="1"/>
    <col min="21" max="16384" width="8.7265625" style="2"/>
  </cols>
  <sheetData>
    <row r="1" spans="1:19" ht="28.5" customHeight="1" x14ac:dyDescent="0.35">
      <c r="A1" s="490" t="s">
        <v>754</v>
      </c>
      <c r="B1" s="490"/>
      <c r="C1" s="490"/>
      <c r="D1" s="490"/>
      <c r="E1" s="490"/>
      <c r="F1" s="490"/>
      <c r="G1" s="490"/>
      <c r="H1" s="490"/>
      <c r="I1" s="490"/>
      <c r="J1" s="490"/>
      <c r="K1" s="490"/>
      <c r="L1" s="490"/>
      <c r="M1" s="490"/>
      <c r="N1" s="490"/>
      <c r="O1" s="490"/>
      <c r="P1" s="490"/>
      <c r="Q1" s="490"/>
      <c r="R1" s="490"/>
      <c r="S1" s="490"/>
    </row>
    <row r="2" spans="1:19" s="24" customFormat="1" ht="101.5" x14ac:dyDescent="0.35">
      <c r="A2" s="73" t="s">
        <v>0</v>
      </c>
      <c r="B2" s="74" t="s">
        <v>1</v>
      </c>
      <c r="C2" s="74" t="s">
        <v>2</v>
      </c>
      <c r="D2" s="335" t="s">
        <v>3</v>
      </c>
      <c r="E2" s="74" t="s">
        <v>777</v>
      </c>
      <c r="F2" s="420" t="s">
        <v>1109</v>
      </c>
      <c r="G2" s="419" t="s">
        <v>1127</v>
      </c>
      <c r="H2" s="419" t="s">
        <v>1129</v>
      </c>
      <c r="I2" s="74" t="s">
        <v>4</v>
      </c>
      <c r="J2" s="74" t="s">
        <v>5</v>
      </c>
      <c r="K2" s="74" t="s">
        <v>6</v>
      </c>
      <c r="L2" s="58" t="s">
        <v>1110</v>
      </c>
      <c r="M2" s="419" t="s">
        <v>1130</v>
      </c>
      <c r="N2" s="58" t="s">
        <v>1111</v>
      </c>
      <c r="O2" s="74" t="s">
        <v>1112</v>
      </c>
      <c r="P2" s="74" t="s">
        <v>1113</v>
      </c>
      <c r="Q2" s="74" t="s">
        <v>1114</v>
      </c>
      <c r="R2" s="74" t="s">
        <v>1115</v>
      </c>
      <c r="S2" s="75" t="s">
        <v>1123</v>
      </c>
    </row>
    <row r="3" spans="1:19" s="24" customFormat="1" ht="29" x14ac:dyDescent="0.35">
      <c r="A3" s="214" t="s">
        <v>122</v>
      </c>
      <c r="B3" s="215" t="s">
        <v>786</v>
      </c>
      <c r="C3" s="210" t="s">
        <v>787</v>
      </c>
      <c r="D3" s="336" t="s">
        <v>775</v>
      </c>
      <c r="E3" s="266"/>
      <c r="F3" s="449">
        <v>25</v>
      </c>
      <c r="G3" s="448">
        <v>25</v>
      </c>
      <c r="H3" s="446">
        <v>25</v>
      </c>
      <c r="I3" s="216">
        <v>25</v>
      </c>
      <c r="J3" s="217">
        <v>25</v>
      </c>
      <c r="K3" s="217">
        <v>25</v>
      </c>
      <c r="L3" s="219">
        <v>25</v>
      </c>
      <c r="M3" s="446">
        <v>25</v>
      </c>
      <c r="N3" s="471">
        <v>25</v>
      </c>
      <c r="O3" s="82">
        <v>25</v>
      </c>
      <c r="P3" s="471">
        <v>25</v>
      </c>
      <c r="Q3" s="82">
        <v>25</v>
      </c>
      <c r="R3" s="471">
        <v>25</v>
      </c>
      <c r="S3" s="82">
        <v>25</v>
      </c>
    </row>
    <row r="4" spans="1:19" ht="72.5" x14ac:dyDescent="0.35">
      <c r="A4" s="59" t="s">
        <v>122</v>
      </c>
      <c r="B4" s="54" t="s">
        <v>123</v>
      </c>
      <c r="C4" s="60" t="s">
        <v>990</v>
      </c>
      <c r="D4" s="159" t="s">
        <v>125</v>
      </c>
      <c r="E4" s="263"/>
      <c r="F4" s="450">
        <v>383.95049999999998</v>
      </c>
      <c r="G4" s="447">
        <v>383.95049999999998</v>
      </c>
      <c r="H4" s="447">
        <v>383.95049999999998</v>
      </c>
      <c r="I4" s="61">
        <v>383.95049999999998</v>
      </c>
      <c r="J4" s="61">
        <v>383.95049999999998</v>
      </c>
      <c r="K4" s="61">
        <v>383.95049999999998</v>
      </c>
      <c r="L4" s="197">
        <v>383.95049999999998</v>
      </c>
      <c r="M4" s="447">
        <v>383.95049999999998</v>
      </c>
      <c r="N4" s="472">
        <v>383.95049999999998</v>
      </c>
      <c r="O4" s="82">
        <v>383.95049999999998</v>
      </c>
      <c r="P4" s="472">
        <v>383.95049999999998</v>
      </c>
      <c r="Q4" s="82">
        <v>383.95049999999998</v>
      </c>
      <c r="R4" s="472">
        <v>383.95049999999998</v>
      </c>
      <c r="S4" s="462">
        <v>383.95049999999998</v>
      </c>
    </row>
    <row r="5" spans="1:19" ht="43.5" x14ac:dyDescent="0.35">
      <c r="A5" s="59" t="s">
        <v>126</v>
      </c>
      <c r="B5" s="54" t="s">
        <v>127</v>
      </c>
      <c r="C5" s="60" t="s">
        <v>989</v>
      </c>
      <c r="D5" s="159" t="s">
        <v>129</v>
      </c>
      <c r="E5" s="263">
        <v>4</v>
      </c>
      <c r="F5" s="414">
        <v>261.37713000000002</v>
      </c>
      <c r="G5" s="414">
        <v>261.37713000000002</v>
      </c>
      <c r="H5" s="414">
        <v>261.37713000000002</v>
      </c>
      <c r="I5" s="61">
        <v>261.37713000000002</v>
      </c>
      <c r="J5" s="61">
        <v>261.37713000000002</v>
      </c>
      <c r="K5" s="61">
        <v>261.37713000000002</v>
      </c>
      <c r="L5" s="61">
        <v>261.37713000000002</v>
      </c>
      <c r="M5" s="414">
        <v>261.37713000000002</v>
      </c>
      <c r="N5" s="82">
        <v>261.37713000000002</v>
      </c>
      <c r="O5" s="82">
        <v>261.37713000000002</v>
      </c>
      <c r="P5" s="82">
        <v>261.37713000000002</v>
      </c>
      <c r="Q5" s="82">
        <v>261.37713000000002</v>
      </c>
      <c r="R5" s="82">
        <v>261.37713000000002</v>
      </c>
      <c r="S5" s="82">
        <v>261.37713000000002</v>
      </c>
    </row>
    <row r="6" spans="1:19" ht="43.5" x14ac:dyDescent="0.35">
      <c r="A6" s="59" t="s">
        <v>130</v>
      </c>
      <c r="B6" s="54" t="s">
        <v>127</v>
      </c>
      <c r="C6" s="60" t="s">
        <v>989</v>
      </c>
      <c r="D6" s="159" t="s">
        <v>129</v>
      </c>
      <c r="E6" s="263">
        <v>4</v>
      </c>
      <c r="F6" s="414">
        <v>306.7296</v>
      </c>
      <c r="G6" s="414">
        <v>306.7296</v>
      </c>
      <c r="H6" s="414">
        <v>306.7296</v>
      </c>
      <c r="I6" s="61">
        <v>306.7296</v>
      </c>
      <c r="J6" s="61">
        <v>306.7296</v>
      </c>
      <c r="K6" s="61">
        <v>306.7296</v>
      </c>
      <c r="L6" s="61">
        <v>306.7296</v>
      </c>
      <c r="M6" s="414">
        <v>306.7296</v>
      </c>
      <c r="N6" s="82">
        <v>306.7296</v>
      </c>
      <c r="O6" s="82">
        <v>306.7296</v>
      </c>
      <c r="P6" s="82">
        <v>306.7296</v>
      </c>
      <c r="Q6" s="82">
        <v>306.7296</v>
      </c>
      <c r="R6" s="82">
        <v>306.7296</v>
      </c>
      <c r="S6" s="82">
        <v>306.7296</v>
      </c>
    </row>
    <row r="7" spans="1:19" x14ac:dyDescent="0.35">
      <c r="A7" s="59" t="s">
        <v>122</v>
      </c>
      <c r="B7" s="54" t="s">
        <v>10</v>
      </c>
      <c r="C7" s="60" t="s">
        <v>11</v>
      </c>
      <c r="D7" s="159">
        <v>90785</v>
      </c>
      <c r="E7" s="263"/>
      <c r="F7" s="412">
        <v>0</v>
      </c>
      <c r="G7" s="414">
        <v>0</v>
      </c>
      <c r="H7" s="414">
        <v>0</v>
      </c>
      <c r="I7" s="61" t="s">
        <v>12</v>
      </c>
      <c r="J7" s="61">
        <v>0</v>
      </c>
      <c r="K7" s="61">
        <v>0</v>
      </c>
      <c r="L7" s="61">
        <v>0</v>
      </c>
      <c r="M7" s="414">
        <v>0</v>
      </c>
      <c r="N7" s="82">
        <v>0</v>
      </c>
      <c r="O7" s="82">
        <v>0</v>
      </c>
      <c r="P7" s="82">
        <v>0</v>
      </c>
      <c r="Q7" s="82">
        <v>0</v>
      </c>
      <c r="R7" s="82">
        <v>0</v>
      </c>
      <c r="S7" s="462">
        <v>0</v>
      </c>
    </row>
    <row r="8" spans="1:19" ht="29" x14ac:dyDescent="0.35">
      <c r="A8" s="59" t="s">
        <v>122</v>
      </c>
      <c r="B8" s="54" t="s">
        <v>13</v>
      </c>
      <c r="C8" s="60" t="s">
        <v>14</v>
      </c>
      <c r="D8" s="159">
        <v>90791</v>
      </c>
      <c r="E8" s="263"/>
      <c r="F8" s="62" t="s">
        <v>12</v>
      </c>
      <c r="G8" s="61" t="s">
        <v>12</v>
      </c>
      <c r="H8" s="61" t="s">
        <v>12</v>
      </c>
      <c r="I8" s="61" t="s">
        <v>12</v>
      </c>
      <c r="J8" s="61" t="s">
        <v>12</v>
      </c>
      <c r="K8" s="61" t="s">
        <v>12</v>
      </c>
      <c r="L8" s="61">
        <v>0</v>
      </c>
      <c r="M8" s="61" t="s">
        <v>12</v>
      </c>
      <c r="N8" s="82">
        <v>0</v>
      </c>
      <c r="O8" s="82" t="s">
        <v>12</v>
      </c>
      <c r="P8" s="82">
        <v>0</v>
      </c>
      <c r="Q8" s="82" t="s">
        <v>12</v>
      </c>
      <c r="R8" s="82">
        <v>0</v>
      </c>
      <c r="S8" s="462">
        <v>0</v>
      </c>
    </row>
    <row r="9" spans="1:19" ht="43.5" x14ac:dyDescent="0.35">
      <c r="A9" s="59" t="s">
        <v>122</v>
      </c>
      <c r="B9" s="54" t="s">
        <v>16</v>
      </c>
      <c r="C9" s="60" t="s">
        <v>999</v>
      </c>
      <c r="D9" s="159">
        <v>90846</v>
      </c>
      <c r="E9" s="263"/>
      <c r="F9" s="62" t="s">
        <v>12</v>
      </c>
      <c r="G9" s="61" t="s">
        <v>12</v>
      </c>
      <c r="H9" s="61" t="s">
        <v>12</v>
      </c>
      <c r="I9" s="61" t="s">
        <v>12</v>
      </c>
      <c r="J9" s="61" t="s">
        <v>12</v>
      </c>
      <c r="K9" s="61" t="s">
        <v>12</v>
      </c>
      <c r="L9" s="61">
        <v>0</v>
      </c>
      <c r="M9" s="61" t="s">
        <v>12</v>
      </c>
      <c r="N9" s="82">
        <v>0</v>
      </c>
      <c r="O9" s="82" t="s">
        <v>12</v>
      </c>
      <c r="P9" s="82">
        <v>0</v>
      </c>
      <c r="Q9" s="82" t="s">
        <v>12</v>
      </c>
      <c r="R9" s="82">
        <v>0</v>
      </c>
      <c r="S9" s="462">
        <v>0</v>
      </c>
    </row>
    <row r="10" spans="1:19" ht="58" x14ac:dyDescent="0.35">
      <c r="A10" s="59" t="s">
        <v>122</v>
      </c>
      <c r="B10" s="54" t="s">
        <v>16</v>
      </c>
      <c r="C10" s="60" t="s">
        <v>1001</v>
      </c>
      <c r="D10" s="159">
        <v>90847</v>
      </c>
      <c r="E10" s="263"/>
      <c r="F10" s="62" t="s">
        <v>12</v>
      </c>
      <c r="G10" s="61" t="s">
        <v>12</v>
      </c>
      <c r="H10" s="61" t="s">
        <v>12</v>
      </c>
      <c r="I10" s="61" t="s">
        <v>12</v>
      </c>
      <c r="J10" s="61" t="s">
        <v>12</v>
      </c>
      <c r="K10" s="61" t="s">
        <v>12</v>
      </c>
      <c r="L10" s="61">
        <v>0</v>
      </c>
      <c r="M10" s="61" t="s">
        <v>12</v>
      </c>
      <c r="N10" s="82">
        <v>0</v>
      </c>
      <c r="O10" s="82" t="s">
        <v>12</v>
      </c>
      <c r="P10" s="82">
        <v>0</v>
      </c>
      <c r="Q10" s="82" t="s">
        <v>12</v>
      </c>
      <c r="R10" s="82">
        <v>0</v>
      </c>
      <c r="S10" s="462">
        <v>0</v>
      </c>
    </row>
    <row r="11" spans="1:19" ht="43.5" x14ac:dyDescent="0.35">
      <c r="A11" s="59" t="s">
        <v>122</v>
      </c>
      <c r="B11" s="54" t="s">
        <v>16</v>
      </c>
      <c r="C11" s="60" t="s">
        <v>17</v>
      </c>
      <c r="D11" s="159">
        <v>90849</v>
      </c>
      <c r="E11" s="263"/>
      <c r="F11" s="62" t="s">
        <v>12</v>
      </c>
      <c r="G11" s="61" t="s">
        <v>12</v>
      </c>
      <c r="H11" s="61" t="s">
        <v>12</v>
      </c>
      <c r="I11" s="61" t="s">
        <v>12</v>
      </c>
      <c r="J11" s="61" t="s">
        <v>12</v>
      </c>
      <c r="K11" s="61" t="s">
        <v>12</v>
      </c>
      <c r="L11" s="61">
        <v>0</v>
      </c>
      <c r="M11" s="61" t="s">
        <v>12</v>
      </c>
      <c r="N11" s="82">
        <v>0</v>
      </c>
      <c r="O11" s="82" t="s">
        <v>12</v>
      </c>
      <c r="P11" s="82">
        <v>0</v>
      </c>
      <c r="Q11" s="82" t="s">
        <v>12</v>
      </c>
      <c r="R11" s="82">
        <v>0</v>
      </c>
      <c r="S11" s="462">
        <v>0</v>
      </c>
    </row>
    <row r="12" spans="1:19" ht="116" x14ac:dyDescent="0.35">
      <c r="A12" s="59" t="s">
        <v>122</v>
      </c>
      <c r="B12" s="54" t="s">
        <v>13</v>
      </c>
      <c r="C12" s="60" t="s">
        <v>18</v>
      </c>
      <c r="D12" s="159">
        <v>90885</v>
      </c>
      <c r="E12" s="263"/>
      <c r="F12" s="62" t="s">
        <v>12</v>
      </c>
      <c r="G12" s="61" t="s">
        <v>12</v>
      </c>
      <c r="H12" s="61" t="s">
        <v>12</v>
      </c>
      <c r="I12" s="61" t="s">
        <v>12</v>
      </c>
      <c r="J12" s="61" t="s">
        <v>12</v>
      </c>
      <c r="K12" s="61" t="s">
        <v>12</v>
      </c>
      <c r="L12" s="61">
        <v>0</v>
      </c>
      <c r="M12" s="61" t="s">
        <v>12</v>
      </c>
      <c r="N12" s="82">
        <v>0</v>
      </c>
      <c r="O12" s="82" t="s">
        <v>12</v>
      </c>
      <c r="P12" s="82">
        <v>0</v>
      </c>
      <c r="Q12" s="82" t="s">
        <v>12</v>
      </c>
      <c r="R12" s="82">
        <v>0</v>
      </c>
      <c r="S12" s="462">
        <v>0</v>
      </c>
    </row>
    <row r="13" spans="1:19" ht="101.5" x14ac:dyDescent="0.35">
      <c r="A13" s="59" t="s">
        <v>122</v>
      </c>
      <c r="B13" s="54" t="s">
        <v>10</v>
      </c>
      <c r="C13" s="60" t="s">
        <v>19</v>
      </c>
      <c r="D13" s="159">
        <v>90887</v>
      </c>
      <c r="E13" s="263"/>
      <c r="F13" s="62" t="s">
        <v>12</v>
      </c>
      <c r="G13" s="61" t="s">
        <v>12</v>
      </c>
      <c r="H13" s="61" t="s">
        <v>12</v>
      </c>
      <c r="I13" s="61" t="s">
        <v>12</v>
      </c>
      <c r="J13" s="61" t="s">
        <v>12</v>
      </c>
      <c r="K13" s="61" t="s">
        <v>12</v>
      </c>
      <c r="L13" s="61">
        <v>0</v>
      </c>
      <c r="M13" s="414">
        <v>0</v>
      </c>
      <c r="N13" s="82">
        <v>0</v>
      </c>
      <c r="O13" s="82">
        <v>0</v>
      </c>
      <c r="P13" s="82">
        <v>0</v>
      </c>
      <c r="Q13" s="82">
        <v>0</v>
      </c>
      <c r="R13" s="82">
        <v>0</v>
      </c>
      <c r="S13" s="462">
        <v>0</v>
      </c>
    </row>
    <row r="14" spans="1:19" ht="29" x14ac:dyDescent="0.35">
      <c r="A14" s="59" t="s">
        <v>122</v>
      </c>
      <c r="B14" s="54" t="s">
        <v>13</v>
      </c>
      <c r="C14" s="60" t="s">
        <v>22</v>
      </c>
      <c r="D14" s="159">
        <v>96130</v>
      </c>
      <c r="E14" s="263"/>
      <c r="F14" s="62" t="s">
        <v>12</v>
      </c>
      <c r="G14" s="61" t="s">
        <v>12</v>
      </c>
      <c r="H14" s="61" t="s">
        <v>12</v>
      </c>
      <c r="I14" s="61" t="s">
        <v>12</v>
      </c>
      <c r="J14" s="61" t="s">
        <v>12</v>
      </c>
      <c r="K14" s="61" t="s">
        <v>12</v>
      </c>
      <c r="L14" s="61" t="s">
        <v>12</v>
      </c>
      <c r="M14" s="61" t="s">
        <v>12</v>
      </c>
      <c r="N14" s="82">
        <v>0</v>
      </c>
      <c r="O14" s="82" t="s">
        <v>12</v>
      </c>
      <c r="P14" s="82">
        <v>0</v>
      </c>
      <c r="Q14" s="82" t="s">
        <v>12</v>
      </c>
      <c r="R14" s="82">
        <v>0</v>
      </c>
      <c r="S14" s="462">
        <v>0</v>
      </c>
    </row>
    <row r="15" spans="1:19" ht="43.5" x14ac:dyDescent="0.35">
      <c r="A15" s="59" t="s">
        <v>122</v>
      </c>
      <c r="B15" s="54" t="s">
        <v>13</v>
      </c>
      <c r="C15" s="60" t="s">
        <v>23</v>
      </c>
      <c r="D15" s="159">
        <v>96131</v>
      </c>
      <c r="E15" s="263"/>
      <c r="F15" s="62" t="s">
        <v>12</v>
      </c>
      <c r="G15" s="61" t="s">
        <v>12</v>
      </c>
      <c r="H15" s="61" t="s">
        <v>12</v>
      </c>
      <c r="I15" s="61" t="s">
        <v>12</v>
      </c>
      <c r="J15" s="61" t="s">
        <v>12</v>
      </c>
      <c r="K15" s="61" t="s">
        <v>12</v>
      </c>
      <c r="L15" s="61" t="s">
        <v>12</v>
      </c>
      <c r="M15" s="61" t="s">
        <v>12</v>
      </c>
      <c r="N15" s="82">
        <v>0</v>
      </c>
      <c r="O15" s="82" t="s">
        <v>12</v>
      </c>
      <c r="P15" s="82">
        <v>0</v>
      </c>
      <c r="Q15" s="82" t="s">
        <v>12</v>
      </c>
      <c r="R15" s="82">
        <v>0</v>
      </c>
      <c r="S15" s="462">
        <v>0</v>
      </c>
    </row>
    <row r="16" spans="1:19" ht="72.5" x14ac:dyDescent="0.35">
      <c r="A16" s="59" t="s">
        <v>122</v>
      </c>
      <c r="B16" s="54" t="s">
        <v>10</v>
      </c>
      <c r="C16" s="60" t="s">
        <v>25</v>
      </c>
      <c r="D16" s="159">
        <v>96170</v>
      </c>
      <c r="E16" s="263"/>
      <c r="F16" s="412">
        <v>0</v>
      </c>
      <c r="G16" s="414">
        <v>0</v>
      </c>
      <c r="H16" s="414">
        <v>0</v>
      </c>
      <c r="I16" s="61" t="s">
        <v>12</v>
      </c>
      <c r="J16" s="61" t="s">
        <v>12</v>
      </c>
      <c r="K16" s="61" t="s">
        <v>12</v>
      </c>
      <c r="L16" s="61">
        <v>0</v>
      </c>
      <c r="M16" s="414">
        <v>0</v>
      </c>
      <c r="N16" s="82">
        <v>0</v>
      </c>
      <c r="O16" s="82">
        <v>0</v>
      </c>
      <c r="P16" s="82">
        <v>0</v>
      </c>
      <c r="Q16" s="82" t="s">
        <v>12</v>
      </c>
      <c r="R16" s="82">
        <v>0</v>
      </c>
      <c r="S16" s="462">
        <v>0</v>
      </c>
    </row>
    <row r="17" spans="1:20" ht="87" x14ac:dyDescent="0.35">
      <c r="A17" s="59" t="s">
        <v>122</v>
      </c>
      <c r="B17" s="54" t="s">
        <v>10</v>
      </c>
      <c r="C17" s="60" t="s">
        <v>26</v>
      </c>
      <c r="D17" s="159">
        <v>96171</v>
      </c>
      <c r="E17" s="263"/>
      <c r="F17" s="412">
        <v>0</v>
      </c>
      <c r="G17" s="414">
        <v>0</v>
      </c>
      <c r="H17" s="414">
        <v>0</v>
      </c>
      <c r="I17" s="61" t="s">
        <v>12</v>
      </c>
      <c r="J17" s="61" t="s">
        <v>12</v>
      </c>
      <c r="K17" s="61" t="s">
        <v>12</v>
      </c>
      <c r="L17" s="61">
        <v>0</v>
      </c>
      <c r="M17" s="414">
        <v>0</v>
      </c>
      <c r="N17" s="82">
        <v>0</v>
      </c>
      <c r="O17" s="82">
        <v>0</v>
      </c>
      <c r="P17" s="82">
        <v>0</v>
      </c>
      <c r="Q17" s="82" t="s">
        <v>12</v>
      </c>
      <c r="R17" s="82">
        <v>0</v>
      </c>
      <c r="S17" s="462">
        <v>0</v>
      </c>
    </row>
    <row r="18" spans="1:20" ht="116" x14ac:dyDescent="0.35">
      <c r="A18" s="59" t="s">
        <v>122</v>
      </c>
      <c r="B18" s="54" t="s">
        <v>13</v>
      </c>
      <c r="C18" s="104" t="s">
        <v>1017</v>
      </c>
      <c r="D18" s="159" t="s">
        <v>58</v>
      </c>
      <c r="E18" s="263"/>
      <c r="F18" s="412">
        <v>0</v>
      </c>
      <c r="G18" s="414">
        <v>0</v>
      </c>
      <c r="H18" s="414">
        <v>0</v>
      </c>
      <c r="I18" s="61" t="s">
        <v>12</v>
      </c>
      <c r="J18" s="61">
        <v>0</v>
      </c>
      <c r="K18" s="61">
        <v>0</v>
      </c>
      <c r="L18" s="61">
        <v>0</v>
      </c>
      <c r="M18" s="414">
        <v>0</v>
      </c>
      <c r="N18" s="82">
        <v>0</v>
      </c>
      <c r="O18" s="82">
        <v>0</v>
      </c>
      <c r="P18" s="82">
        <v>0</v>
      </c>
      <c r="Q18" s="82">
        <v>0</v>
      </c>
      <c r="R18" s="82">
        <v>0</v>
      </c>
      <c r="S18" s="462">
        <v>0</v>
      </c>
    </row>
    <row r="19" spans="1:20" ht="43.5" x14ac:dyDescent="0.35">
      <c r="A19" s="59" t="s">
        <v>122</v>
      </c>
      <c r="B19" s="54" t="s">
        <v>59</v>
      </c>
      <c r="C19" s="60" t="s">
        <v>60</v>
      </c>
      <c r="D19" s="159" t="s">
        <v>61</v>
      </c>
      <c r="E19" s="263"/>
      <c r="F19" s="62" t="s">
        <v>12</v>
      </c>
      <c r="G19" s="61" t="s">
        <v>12</v>
      </c>
      <c r="H19" s="61" t="s">
        <v>12</v>
      </c>
      <c r="I19" s="61" t="s">
        <v>12</v>
      </c>
      <c r="J19" s="61">
        <v>0</v>
      </c>
      <c r="K19" s="61">
        <v>0</v>
      </c>
      <c r="L19" s="61">
        <v>0</v>
      </c>
      <c r="M19" s="414">
        <v>0</v>
      </c>
      <c r="N19" s="82">
        <v>0</v>
      </c>
      <c r="O19" s="82">
        <v>0</v>
      </c>
      <c r="P19" s="82">
        <v>0</v>
      </c>
      <c r="Q19" s="82" t="s">
        <v>12</v>
      </c>
      <c r="R19" s="82">
        <v>0</v>
      </c>
      <c r="S19" s="462">
        <v>0</v>
      </c>
    </row>
    <row r="20" spans="1:20" ht="58" x14ac:dyDescent="0.35">
      <c r="A20" s="59" t="s">
        <v>122</v>
      </c>
      <c r="B20" s="54" t="s">
        <v>62</v>
      </c>
      <c r="C20" s="60" t="s">
        <v>63</v>
      </c>
      <c r="D20" s="159" t="s">
        <v>64</v>
      </c>
      <c r="E20" s="263"/>
      <c r="F20" s="62" t="s">
        <v>12</v>
      </c>
      <c r="G20" s="61" t="s">
        <v>12</v>
      </c>
      <c r="H20" s="61" t="s">
        <v>12</v>
      </c>
      <c r="I20" s="61" t="s">
        <v>12</v>
      </c>
      <c r="J20" s="61">
        <v>0</v>
      </c>
      <c r="K20" s="61">
        <v>0</v>
      </c>
      <c r="L20" s="61">
        <v>0</v>
      </c>
      <c r="M20" s="414">
        <v>0</v>
      </c>
      <c r="N20" s="82">
        <v>0</v>
      </c>
      <c r="O20" s="82">
        <v>0</v>
      </c>
      <c r="P20" s="82">
        <v>0</v>
      </c>
      <c r="Q20" s="82" t="s">
        <v>12</v>
      </c>
      <c r="R20" s="82">
        <v>0</v>
      </c>
      <c r="S20" s="462">
        <v>0</v>
      </c>
    </row>
    <row r="21" spans="1:20" ht="58" x14ac:dyDescent="0.35">
      <c r="A21" s="59" t="s">
        <v>122</v>
      </c>
      <c r="B21" s="54" t="s">
        <v>65</v>
      </c>
      <c r="C21" s="60" t="s">
        <v>66</v>
      </c>
      <c r="D21" s="159" t="s">
        <v>67</v>
      </c>
      <c r="E21" s="263"/>
      <c r="F21" s="62" t="s">
        <v>12</v>
      </c>
      <c r="G21" s="414">
        <v>0</v>
      </c>
      <c r="H21" s="414">
        <v>0</v>
      </c>
      <c r="I21" s="61" t="s">
        <v>12</v>
      </c>
      <c r="J21" s="61">
        <v>0</v>
      </c>
      <c r="K21" s="61">
        <v>0</v>
      </c>
      <c r="L21" s="61">
        <v>0</v>
      </c>
      <c r="M21" s="414">
        <v>0</v>
      </c>
      <c r="N21" s="82">
        <v>0</v>
      </c>
      <c r="O21" s="82">
        <v>0</v>
      </c>
      <c r="P21" s="82">
        <v>0</v>
      </c>
      <c r="Q21" s="82" t="s">
        <v>12</v>
      </c>
      <c r="R21" s="82">
        <v>0</v>
      </c>
      <c r="S21" s="462">
        <v>0</v>
      </c>
    </row>
    <row r="22" spans="1:20" ht="101.5" x14ac:dyDescent="0.35">
      <c r="A22" s="59" t="s">
        <v>122</v>
      </c>
      <c r="B22" s="54" t="s">
        <v>68</v>
      </c>
      <c r="C22" s="60" t="s">
        <v>69</v>
      </c>
      <c r="D22" s="159" t="s">
        <v>70</v>
      </c>
      <c r="E22" s="263"/>
      <c r="F22" s="62" t="s">
        <v>12</v>
      </c>
      <c r="G22" s="61" t="s">
        <v>12</v>
      </c>
      <c r="H22" s="61" t="s">
        <v>12</v>
      </c>
      <c r="I22" s="61">
        <f>46.6658715/4.5</f>
        <v>10.370193666666667</v>
      </c>
      <c r="J22" s="61" t="s">
        <v>12</v>
      </c>
      <c r="K22" s="61" t="s">
        <v>12</v>
      </c>
      <c r="L22" s="61" t="s">
        <v>12</v>
      </c>
      <c r="M22" s="61" t="s">
        <v>12</v>
      </c>
      <c r="N22" s="82" t="s">
        <v>12</v>
      </c>
      <c r="O22" s="82" t="s">
        <v>12</v>
      </c>
      <c r="P22" s="82" t="s">
        <v>12</v>
      </c>
      <c r="Q22" s="82" t="s">
        <v>12</v>
      </c>
      <c r="R22" s="82" t="s">
        <v>12</v>
      </c>
      <c r="S22" s="462" t="s">
        <v>12</v>
      </c>
    </row>
    <row r="23" spans="1:20" ht="29" x14ac:dyDescent="0.35">
      <c r="A23" s="59" t="s">
        <v>122</v>
      </c>
      <c r="B23" s="54" t="s">
        <v>68</v>
      </c>
      <c r="C23" s="60" t="s">
        <v>75</v>
      </c>
      <c r="D23" s="159" t="s">
        <v>76</v>
      </c>
      <c r="E23" s="263"/>
      <c r="F23" s="62" t="s">
        <v>12</v>
      </c>
      <c r="G23" s="61" t="s">
        <v>12</v>
      </c>
      <c r="H23" s="61" t="s">
        <v>12</v>
      </c>
      <c r="I23" s="55">
        <v>46.665871499999994</v>
      </c>
      <c r="J23" s="61" t="s">
        <v>12</v>
      </c>
      <c r="K23" s="61" t="s">
        <v>12</v>
      </c>
      <c r="L23" s="61" t="s">
        <v>12</v>
      </c>
      <c r="M23" s="61" t="s">
        <v>12</v>
      </c>
      <c r="N23" s="82" t="s">
        <v>12</v>
      </c>
      <c r="O23" s="82" t="s">
        <v>12</v>
      </c>
      <c r="P23" s="82" t="s">
        <v>12</v>
      </c>
      <c r="Q23" s="82" t="s">
        <v>12</v>
      </c>
      <c r="R23" s="82" t="s">
        <v>12</v>
      </c>
      <c r="S23" s="462" t="s">
        <v>12</v>
      </c>
    </row>
    <row r="24" spans="1:20" ht="72.5" x14ac:dyDescent="0.35">
      <c r="A24" s="59" t="s">
        <v>122</v>
      </c>
      <c r="B24" s="54" t="s">
        <v>13</v>
      </c>
      <c r="C24" s="60" t="s">
        <v>77</v>
      </c>
      <c r="D24" s="159" t="s">
        <v>78</v>
      </c>
      <c r="E24" s="263"/>
      <c r="F24" s="412">
        <v>0</v>
      </c>
      <c r="G24" s="414">
        <v>0</v>
      </c>
      <c r="H24" s="414">
        <v>0</v>
      </c>
      <c r="I24" s="61">
        <v>0</v>
      </c>
      <c r="J24" s="61">
        <v>0</v>
      </c>
      <c r="K24" s="61">
        <v>0</v>
      </c>
      <c r="L24" s="61">
        <v>0</v>
      </c>
      <c r="M24" s="61" t="s">
        <v>12</v>
      </c>
      <c r="N24" s="82">
        <v>0</v>
      </c>
      <c r="O24" s="82">
        <v>0</v>
      </c>
      <c r="P24" s="82">
        <v>0</v>
      </c>
      <c r="Q24" s="82">
        <v>0</v>
      </c>
      <c r="R24" s="82">
        <v>0</v>
      </c>
      <c r="S24" s="462">
        <v>0</v>
      </c>
    </row>
    <row r="25" spans="1:20" ht="29" x14ac:dyDescent="0.35">
      <c r="A25" s="63" t="s">
        <v>122</v>
      </c>
      <c r="B25" s="64" t="s">
        <v>13</v>
      </c>
      <c r="C25" s="65" t="s">
        <v>79</v>
      </c>
      <c r="D25" s="337" t="s">
        <v>80</v>
      </c>
      <c r="E25" s="264"/>
      <c r="F25" s="418">
        <v>0</v>
      </c>
      <c r="G25" s="415">
        <v>0</v>
      </c>
      <c r="H25" s="415">
        <v>0</v>
      </c>
      <c r="I25" s="66" t="s">
        <v>12</v>
      </c>
      <c r="J25" s="66">
        <v>0</v>
      </c>
      <c r="K25" s="66">
        <v>0</v>
      </c>
      <c r="L25" s="66">
        <v>0</v>
      </c>
      <c r="M25" s="66" t="s">
        <v>12</v>
      </c>
      <c r="N25" s="463">
        <v>0</v>
      </c>
      <c r="O25" s="463">
        <v>0</v>
      </c>
      <c r="P25" s="463">
        <v>0</v>
      </c>
      <c r="Q25" s="463">
        <v>0</v>
      </c>
      <c r="R25" s="463">
        <v>0</v>
      </c>
      <c r="S25" s="465">
        <v>0</v>
      </c>
    </row>
    <row r="26" spans="1:20" ht="43.5" x14ac:dyDescent="0.35">
      <c r="A26" s="63" t="s">
        <v>122</v>
      </c>
      <c r="B26" s="64" t="s">
        <v>13</v>
      </c>
      <c r="C26" s="65" t="s">
        <v>955</v>
      </c>
      <c r="D26" s="337" t="s">
        <v>952</v>
      </c>
      <c r="E26" s="66">
        <v>0</v>
      </c>
      <c r="F26" s="412">
        <v>33.402939599999996</v>
      </c>
      <c r="G26" s="414">
        <v>41.753674499999995</v>
      </c>
      <c r="H26" s="414">
        <v>48.630750299999995</v>
      </c>
      <c r="I26" s="55" t="s">
        <v>12</v>
      </c>
      <c r="J26" s="55">
        <v>49.121969999999997</v>
      </c>
      <c r="K26" s="55">
        <v>51.578068500000001</v>
      </c>
      <c r="L26" s="55">
        <v>59.437583699999998</v>
      </c>
      <c r="M26" s="55" t="s">
        <v>12</v>
      </c>
      <c r="N26" s="82">
        <v>91.366864199999995</v>
      </c>
      <c r="O26" s="82">
        <v>92.349303599999999</v>
      </c>
      <c r="P26" s="82">
        <v>102.1736976</v>
      </c>
      <c r="Q26" s="82">
        <v>109.0507734</v>
      </c>
      <c r="R26" s="82">
        <v>112.980531</v>
      </c>
      <c r="S26" s="462">
        <v>227.43472109999999</v>
      </c>
      <c r="T26" s="2" t="s">
        <v>954</v>
      </c>
    </row>
    <row r="27" spans="1:20" ht="43.5" x14ac:dyDescent="0.35">
      <c r="A27" s="2" t="s">
        <v>122</v>
      </c>
      <c r="B27" s="2" t="s">
        <v>85</v>
      </c>
      <c r="C27" s="104" t="s">
        <v>965</v>
      </c>
      <c r="D27" s="322" t="s">
        <v>87</v>
      </c>
      <c r="E27" s="265"/>
      <c r="F27" s="457">
        <v>0</v>
      </c>
      <c r="G27" s="457">
        <v>0</v>
      </c>
      <c r="H27" s="457">
        <v>0</v>
      </c>
      <c r="I27" s="2" t="s">
        <v>12</v>
      </c>
      <c r="J27" s="227">
        <v>0</v>
      </c>
      <c r="K27" s="227">
        <v>0</v>
      </c>
      <c r="L27" s="227">
        <v>0</v>
      </c>
      <c r="M27" s="457">
        <v>0</v>
      </c>
      <c r="N27" s="473">
        <v>0</v>
      </c>
      <c r="O27" s="473">
        <v>0</v>
      </c>
      <c r="P27" s="473">
        <v>0</v>
      </c>
      <c r="Q27" s="474" t="s">
        <v>12</v>
      </c>
      <c r="R27" s="473">
        <v>0</v>
      </c>
      <c r="S27" s="473">
        <v>0</v>
      </c>
    </row>
    <row r="28" spans="1:20" ht="116" x14ac:dyDescent="0.35">
      <c r="A28" s="2" t="s">
        <v>122</v>
      </c>
      <c r="B28" s="2" t="s">
        <v>85</v>
      </c>
      <c r="C28" s="104" t="s">
        <v>849</v>
      </c>
      <c r="D28" s="322" t="s">
        <v>87</v>
      </c>
      <c r="E28" s="265"/>
      <c r="F28" s="457">
        <v>0</v>
      </c>
      <c r="G28" s="457">
        <v>0</v>
      </c>
      <c r="H28" s="457">
        <v>0</v>
      </c>
      <c r="I28" s="2" t="s">
        <v>12</v>
      </c>
      <c r="J28" s="227">
        <v>0</v>
      </c>
      <c r="K28" s="227">
        <v>0</v>
      </c>
      <c r="L28" s="227">
        <v>0</v>
      </c>
      <c r="M28" s="457">
        <v>0</v>
      </c>
      <c r="N28" s="473">
        <v>0</v>
      </c>
      <c r="O28" s="473">
        <v>0</v>
      </c>
      <c r="P28" s="473">
        <v>0</v>
      </c>
      <c r="Q28" s="474" t="s">
        <v>12</v>
      </c>
      <c r="R28" s="473">
        <v>0</v>
      </c>
      <c r="S28" s="473">
        <v>0</v>
      </c>
    </row>
    <row r="29" spans="1:20" ht="29" x14ac:dyDescent="0.35">
      <c r="A29" s="2" t="s">
        <v>122</v>
      </c>
      <c r="B29" s="2" t="s">
        <v>85</v>
      </c>
      <c r="C29" s="2" t="s">
        <v>88</v>
      </c>
      <c r="D29" s="322" t="s">
        <v>89</v>
      </c>
      <c r="E29" s="265"/>
      <c r="F29" s="457">
        <v>0</v>
      </c>
      <c r="G29" s="457">
        <v>0</v>
      </c>
      <c r="H29" s="457">
        <v>0</v>
      </c>
      <c r="I29" s="2" t="s">
        <v>12</v>
      </c>
      <c r="J29" s="227">
        <v>0</v>
      </c>
      <c r="K29" s="227">
        <v>0</v>
      </c>
      <c r="L29" s="227">
        <v>0</v>
      </c>
      <c r="M29" s="457">
        <v>0</v>
      </c>
      <c r="N29" s="473">
        <v>0</v>
      </c>
      <c r="O29" s="473">
        <v>0</v>
      </c>
      <c r="P29" s="473">
        <v>0</v>
      </c>
      <c r="Q29" s="474" t="s">
        <v>12</v>
      </c>
      <c r="R29" s="473">
        <v>0</v>
      </c>
      <c r="S29" s="473">
        <v>0</v>
      </c>
    </row>
    <row r="30" spans="1:20" ht="58" x14ac:dyDescent="0.35">
      <c r="A30" s="2" t="s">
        <v>122</v>
      </c>
      <c r="B30" s="2" t="s">
        <v>59</v>
      </c>
      <c r="C30" s="2" t="s">
        <v>90</v>
      </c>
      <c r="D30" s="322" t="s">
        <v>91</v>
      </c>
      <c r="E30" s="265"/>
      <c r="F30" s="227" t="s">
        <v>12</v>
      </c>
      <c r="G30" s="227" t="s">
        <v>12</v>
      </c>
      <c r="H30" s="227" t="s">
        <v>12</v>
      </c>
      <c r="I30" s="2" t="s">
        <v>12</v>
      </c>
      <c r="J30" s="227">
        <v>0</v>
      </c>
      <c r="K30" s="227">
        <v>0</v>
      </c>
      <c r="L30" s="227">
        <v>0</v>
      </c>
      <c r="M30" s="227" t="s">
        <v>12</v>
      </c>
      <c r="N30" s="473">
        <v>0</v>
      </c>
      <c r="O30" s="473">
        <v>0</v>
      </c>
      <c r="P30" s="473">
        <v>0</v>
      </c>
      <c r="Q30" s="474" t="s">
        <v>12</v>
      </c>
      <c r="R30" s="473">
        <v>0</v>
      </c>
      <c r="S30" s="473">
        <v>0</v>
      </c>
    </row>
    <row r="31" spans="1:20" ht="72.5" x14ac:dyDescent="0.35">
      <c r="A31" s="2" t="s">
        <v>122</v>
      </c>
      <c r="B31" s="2" t="s">
        <v>92</v>
      </c>
      <c r="C31" s="2" t="s">
        <v>131</v>
      </c>
      <c r="D31" s="322" t="s">
        <v>94</v>
      </c>
      <c r="E31" s="265"/>
      <c r="F31" s="227" t="s">
        <v>12</v>
      </c>
      <c r="G31" s="457">
        <v>0</v>
      </c>
      <c r="H31" s="457">
        <v>0</v>
      </c>
      <c r="I31" s="2" t="s">
        <v>12</v>
      </c>
      <c r="J31" s="227">
        <v>0</v>
      </c>
      <c r="K31" s="227">
        <v>0</v>
      </c>
      <c r="L31" s="227">
        <v>0</v>
      </c>
      <c r="M31" s="457">
        <v>0</v>
      </c>
      <c r="N31" s="473">
        <v>0</v>
      </c>
      <c r="O31" s="473">
        <v>0</v>
      </c>
      <c r="P31" s="473">
        <v>0</v>
      </c>
      <c r="Q31" s="474" t="s">
        <v>12</v>
      </c>
      <c r="R31" s="473">
        <v>0</v>
      </c>
      <c r="S31" s="473">
        <v>0</v>
      </c>
    </row>
    <row r="32" spans="1:20" ht="43.5" x14ac:dyDescent="0.35">
      <c r="A32" s="2" t="s">
        <v>122</v>
      </c>
      <c r="B32" s="2" t="s">
        <v>10</v>
      </c>
      <c r="C32" s="2" t="s">
        <v>95</v>
      </c>
      <c r="D32" s="322" t="s">
        <v>96</v>
      </c>
      <c r="E32" s="265"/>
      <c r="F32" s="457">
        <v>0</v>
      </c>
      <c r="G32" s="457">
        <v>0</v>
      </c>
      <c r="H32" s="457">
        <v>0</v>
      </c>
      <c r="I32" s="2" t="s">
        <v>12</v>
      </c>
      <c r="J32" s="227">
        <v>0</v>
      </c>
      <c r="K32" s="227">
        <v>0</v>
      </c>
      <c r="L32" s="227">
        <v>0</v>
      </c>
      <c r="M32" s="457">
        <v>0</v>
      </c>
      <c r="N32" s="473">
        <v>0</v>
      </c>
      <c r="O32" s="473">
        <v>0</v>
      </c>
      <c r="P32" s="473">
        <v>0</v>
      </c>
      <c r="Q32" s="474">
        <v>0</v>
      </c>
      <c r="R32" s="473">
        <v>0</v>
      </c>
      <c r="S32" s="473">
        <v>0</v>
      </c>
    </row>
    <row r="33" spans="1:19" ht="29" x14ac:dyDescent="0.35">
      <c r="A33" s="59" t="s">
        <v>126</v>
      </c>
      <c r="B33" s="80" t="s">
        <v>10</v>
      </c>
      <c r="C33" s="80" t="s">
        <v>11</v>
      </c>
      <c r="D33" s="338">
        <v>90785</v>
      </c>
      <c r="E33" s="238"/>
      <c r="F33" s="412">
        <v>0</v>
      </c>
      <c r="G33" s="412">
        <v>0</v>
      </c>
      <c r="H33" s="412">
        <v>0</v>
      </c>
      <c r="I33" s="55" t="s">
        <v>12</v>
      </c>
      <c r="J33" s="76">
        <v>0</v>
      </c>
      <c r="K33" s="76">
        <v>0</v>
      </c>
      <c r="L33" s="76">
        <v>0</v>
      </c>
      <c r="M33" s="412">
        <v>0</v>
      </c>
      <c r="N33" s="462">
        <v>0</v>
      </c>
      <c r="O33" s="462">
        <v>0</v>
      </c>
      <c r="P33" s="462">
        <v>0</v>
      </c>
      <c r="Q33" s="462">
        <v>0</v>
      </c>
      <c r="R33" s="462">
        <v>0</v>
      </c>
      <c r="S33" s="462">
        <v>0</v>
      </c>
    </row>
    <row r="34" spans="1:19" ht="29" x14ac:dyDescent="0.35">
      <c r="A34" s="59" t="s">
        <v>126</v>
      </c>
      <c r="B34" s="80" t="s">
        <v>13</v>
      </c>
      <c r="C34" s="80" t="s">
        <v>14</v>
      </c>
      <c r="D34" s="338">
        <v>90791</v>
      </c>
      <c r="E34" s="238"/>
      <c r="F34" s="76" t="s">
        <v>12</v>
      </c>
      <c r="G34" s="55" t="s">
        <v>12</v>
      </c>
      <c r="H34" s="55" t="s">
        <v>12</v>
      </c>
      <c r="I34" s="55" t="s">
        <v>12</v>
      </c>
      <c r="J34" s="55" t="s">
        <v>12</v>
      </c>
      <c r="K34" s="55" t="s">
        <v>12</v>
      </c>
      <c r="L34" s="55">
        <v>0</v>
      </c>
      <c r="M34" s="55" t="s">
        <v>12</v>
      </c>
      <c r="N34" s="82">
        <v>0</v>
      </c>
      <c r="O34" s="82" t="s">
        <v>12</v>
      </c>
      <c r="P34" s="82">
        <v>0</v>
      </c>
      <c r="Q34" s="82" t="s">
        <v>12</v>
      </c>
      <c r="R34" s="82">
        <v>0</v>
      </c>
      <c r="S34" s="462">
        <v>0</v>
      </c>
    </row>
    <row r="35" spans="1:19" ht="43.5" x14ac:dyDescent="0.35">
      <c r="A35" s="59" t="s">
        <v>126</v>
      </c>
      <c r="B35" s="80" t="s">
        <v>16</v>
      </c>
      <c r="C35" s="80" t="s">
        <v>999</v>
      </c>
      <c r="D35" s="338">
        <v>90846</v>
      </c>
      <c r="E35" s="238">
        <v>3</v>
      </c>
      <c r="F35" s="76" t="s">
        <v>12</v>
      </c>
      <c r="G35" s="55" t="s">
        <v>12</v>
      </c>
      <c r="H35" s="55" t="s">
        <v>12</v>
      </c>
      <c r="I35" s="55" t="s">
        <v>12</v>
      </c>
      <c r="J35" s="55" t="s">
        <v>12</v>
      </c>
      <c r="K35" s="55" t="s">
        <v>12</v>
      </c>
      <c r="L35" s="55">
        <v>0</v>
      </c>
      <c r="M35" s="55" t="s">
        <v>12</v>
      </c>
      <c r="N35" s="82">
        <v>0</v>
      </c>
      <c r="O35" s="82" t="s">
        <v>12</v>
      </c>
      <c r="P35" s="82">
        <v>0</v>
      </c>
      <c r="Q35" s="82" t="s">
        <v>12</v>
      </c>
      <c r="R35" s="82">
        <v>0</v>
      </c>
      <c r="S35" s="462">
        <v>0</v>
      </c>
    </row>
    <row r="36" spans="1:19" ht="58" x14ac:dyDescent="0.35">
      <c r="A36" s="59" t="s">
        <v>126</v>
      </c>
      <c r="B36" s="80" t="s">
        <v>16</v>
      </c>
      <c r="C36" s="80" t="s">
        <v>1001</v>
      </c>
      <c r="D36" s="338">
        <v>90847</v>
      </c>
      <c r="E36" s="238">
        <v>3</v>
      </c>
      <c r="F36" s="76" t="s">
        <v>12</v>
      </c>
      <c r="G36" s="55" t="s">
        <v>12</v>
      </c>
      <c r="H36" s="55" t="s">
        <v>12</v>
      </c>
      <c r="I36" s="55" t="s">
        <v>12</v>
      </c>
      <c r="J36" s="55" t="s">
        <v>12</v>
      </c>
      <c r="K36" s="55" t="s">
        <v>12</v>
      </c>
      <c r="L36" s="55">
        <v>0</v>
      </c>
      <c r="M36" s="55" t="s">
        <v>12</v>
      </c>
      <c r="N36" s="82">
        <v>0</v>
      </c>
      <c r="O36" s="82" t="s">
        <v>12</v>
      </c>
      <c r="P36" s="82">
        <v>0</v>
      </c>
      <c r="Q36" s="82" t="s">
        <v>12</v>
      </c>
      <c r="R36" s="82">
        <v>0</v>
      </c>
      <c r="S36" s="462">
        <v>0</v>
      </c>
    </row>
    <row r="37" spans="1:19" ht="43.5" x14ac:dyDescent="0.35">
      <c r="A37" s="59" t="s">
        <v>126</v>
      </c>
      <c r="B37" s="80" t="s">
        <v>16</v>
      </c>
      <c r="C37" s="80" t="s">
        <v>17</v>
      </c>
      <c r="D37" s="338">
        <v>90849</v>
      </c>
      <c r="E37" s="238"/>
      <c r="F37" s="55" t="s">
        <v>12</v>
      </c>
      <c r="G37" s="55" t="s">
        <v>12</v>
      </c>
      <c r="H37" s="55" t="s">
        <v>12</v>
      </c>
      <c r="I37" s="55" t="s">
        <v>12</v>
      </c>
      <c r="J37" s="55" t="s">
        <v>12</v>
      </c>
      <c r="K37" s="55" t="s">
        <v>12</v>
      </c>
      <c r="L37" s="55">
        <v>0</v>
      </c>
      <c r="M37" s="55" t="s">
        <v>12</v>
      </c>
      <c r="N37" s="82">
        <v>0</v>
      </c>
      <c r="O37" s="82" t="s">
        <v>12</v>
      </c>
      <c r="P37" s="82">
        <v>0</v>
      </c>
      <c r="Q37" s="82" t="s">
        <v>12</v>
      </c>
      <c r="R37" s="82">
        <v>0</v>
      </c>
      <c r="S37" s="82">
        <v>0</v>
      </c>
    </row>
    <row r="38" spans="1:19" ht="116" x14ac:dyDescent="0.35">
      <c r="A38" s="59" t="s">
        <v>126</v>
      </c>
      <c r="B38" s="80" t="s">
        <v>13</v>
      </c>
      <c r="C38" s="80" t="s">
        <v>18</v>
      </c>
      <c r="D38" s="338">
        <v>90885</v>
      </c>
      <c r="E38" s="238"/>
      <c r="F38" s="55" t="s">
        <v>12</v>
      </c>
      <c r="G38" s="55" t="s">
        <v>12</v>
      </c>
      <c r="H38" s="55" t="s">
        <v>12</v>
      </c>
      <c r="I38" s="55" t="s">
        <v>12</v>
      </c>
      <c r="J38" s="55" t="s">
        <v>12</v>
      </c>
      <c r="K38" s="55" t="s">
        <v>12</v>
      </c>
      <c r="L38" s="55">
        <v>0</v>
      </c>
      <c r="M38" s="55" t="s">
        <v>12</v>
      </c>
      <c r="N38" s="82">
        <v>0</v>
      </c>
      <c r="O38" s="82" t="s">
        <v>12</v>
      </c>
      <c r="P38" s="82">
        <v>0</v>
      </c>
      <c r="Q38" s="82" t="s">
        <v>12</v>
      </c>
      <c r="R38" s="82">
        <v>0</v>
      </c>
      <c r="S38" s="82">
        <v>0</v>
      </c>
    </row>
    <row r="39" spans="1:19" ht="101.5" x14ac:dyDescent="0.35">
      <c r="A39" s="59" t="s">
        <v>126</v>
      </c>
      <c r="B39" s="80" t="s">
        <v>10</v>
      </c>
      <c r="C39" s="80" t="s">
        <v>19</v>
      </c>
      <c r="D39" s="338">
        <v>90887</v>
      </c>
      <c r="E39" s="238"/>
      <c r="F39" s="55" t="s">
        <v>12</v>
      </c>
      <c r="G39" s="55" t="s">
        <v>12</v>
      </c>
      <c r="H39" s="55" t="s">
        <v>12</v>
      </c>
      <c r="I39" s="55" t="s">
        <v>12</v>
      </c>
      <c r="J39" s="55" t="s">
        <v>12</v>
      </c>
      <c r="K39" s="55" t="s">
        <v>12</v>
      </c>
      <c r="L39" s="55">
        <v>0</v>
      </c>
      <c r="M39" s="414">
        <v>0</v>
      </c>
      <c r="N39" s="82">
        <v>0</v>
      </c>
      <c r="O39" s="82">
        <v>0</v>
      </c>
      <c r="P39" s="82">
        <v>0</v>
      </c>
      <c r="Q39" s="82">
        <v>0</v>
      </c>
      <c r="R39" s="82">
        <v>0</v>
      </c>
      <c r="S39" s="82">
        <v>0</v>
      </c>
    </row>
    <row r="40" spans="1:19" ht="29" x14ac:dyDescent="0.35">
      <c r="A40" s="59" t="s">
        <v>126</v>
      </c>
      <c r="B40" s="80" t="s">
        <v>13</v>
      </c>
      <c r="C40" s="80" t="s">
        <v>22</v>
      </c>
      <c r="D40" s="338">
        <v>96130</v>
      </c>
      <c r="E40" s="238">
        <v>4</v>
      </c>
      <c r="F40" s="76" t="s">
        <v>12</v>
      </c>
      <c r="G40" s="55" t="s">
        <v>12</v>
      </c>
      <c r="H40" s="55" t="s">
        <v>12</v>
      </c>
      <c r="I40" s="55" t="s">
        <v>12</v>
      </c>
      <c r="J40" s="55" t="s">
        <v>12</v>
      </c>
      <c r="K40" s="55" t="s">
        <v>12</v>
      </c>
      <c r="L40" s="55" t="s">
        <v>12</v>
      </c>
      <c r="M40" s="55" t="s">
        <v>12</v>
      </c>
      <c r="N40" s="82">
        <v>0</v>
      </c>
      <c r="O40" s="82" t="s">
        <v>12</v>
      </c>
      <c r="P40" s="82">
        <v>0</v>
      </c>
      <c r="Q40" s="82" t="s">
        <v>12</v>
      </c>
      <c r="R40" s="82">
        <v>0</v>
      </c>
      <c r="S40" s="462">
        <v>0</v>
      </c>
    </row>
    <row r="41" spans="1:19" ht="43.5" x14ac:dyDescent="0.35">
      <c r="A41" s="59" t="s">
        <v>126</v>
      </c>
      <c r="B41" s="80" t="s">
        <v>13</v>
      </c>
      <c r="C41" s="80" t="s">
        <v>23</v>
      </c>
      <c r="D41" s="338">
        <v>96131</v>
      </c>
      <c r="E41" s="238">
        <v>4</v>
      </c>
      <c r="F41" s="76" t="s">
        <v>12</v>
      </c>
      <c r="G41" s="55" t="s">
        <v>12</v>
      </c>
      <c r="H41" s="55" t="s">
        <v>12</v>
      </c>
      <c r="I41" s="55" t="s">
        <v>12</v>
      </c>
      <c r="J41" s="55" t="s">
        <v>12</v>
      </c>
      <c r="K41" s="55" t="s">
        <v>12</v>
      </c>
      <c r="L41" s="55" t="s">
        <v>12</v>
      </c>
      <c r="M41" s="55" t="s">
        <v>12</v>
      </c>
      <c r="N41" s="82">
        <v>0</v>
      </c>
      <c r="O41" s="82" t="s">
        <v>12</v>
      </c>
      <c r="P41" s="82">
        <v>0</v>
      </c>
      <c r="Q41" s="82" t="s">
        <v>12</v>
      </c>
      <c r="R41" s="82">
        <v>0</v>
      </c>
      <c r="S41" s="462">
        <v>0</v>
      </c>
    </row>
    <row r="42" spans="1:19" ht="72.5" x14ac:dyDescent="0.35">
      <c r="A42" s="59" t="s">
        <v>126</v>
      </c>
      <c r="B42" s="80" t="s">
        <v>10</v>
      </c>
      <c r="C42" s="80" t="s">
        <v>25</v>
      </c>
      <c r="D42" s="338">
        <v>96170</v>
      </c>
      <c r="E42" s="238">
        <v>2</v>
      </c>
      <c r="F42" s="412">
        <v>0</v>
      </c>
      <c r="G42" s="414">
        <v>0</v>
      </c>
      <c r="H42" s="414">
        <v>0</v>
      </c>
      <c r="I42" s="55" t="s">
        <v>12</v>
      </c>
      <c r="J42" s="55" t="s">
        <v>12</v>
      </c>
      <c r="K42" s="55" t="s">
        <v>12</v>
      </c>
      <c r="L42" s="55">
        <v>0</v>
      </c>
      <c r="M42" s="414">
        <v>0</v>
      </c>
      <c r="N42" s="82">
        <v>0</v>
      </c>
      <c r="O42" s="82">
        <v>0</v>
      </c>
      <c r="P42" s="82">
        <v>0</v>
      </c>
      <c r="Q42" s="82" t="s">
        <v>12</v>
      </c>
      <c r="R42" s="82">
        <v>0</v>
      </c>
      <c r="S42" s="462">
        <v>0</v>
      </c>
    </row>
    <row r="43" spans="1:19" ht="87" x14ac:dyDescent="0.35">
      <c r="A43" s="59" t="s">
        <v>126</v>
      </c>
      <c r="B43" s="80" t="s">
        <v>10</v>
      </c>
      <c r="C43" s="80" t="s">
        <v>26</v>
      </c>
      <c r="D43" s="338">
        <v>96171</v>
      </c>
      <c r="E43" s="238"/>
      <c r="F43" s="412">
        <v>0</v>
      </c>
      <c r="G43" s="414">
        <v>0</v>
      </c>
      <c r="H43" s="414">
        <v>0</v>
      </c>
      <c r="I43" s="55" t="s">
        <v>12</v>
      </c>
      <c r="J43" s="55" t="s">
        <v>12</v>
      </c>
      <c r="K43" s="55" t="s">
        <v>12</v>
      </c>
      <c r="L43" s="55">
        <v>0</v>
      </c>
      <c r="M43" s="414">
        <v>0</v>
      </c>
      <c r="N43" s="82">
        <v>0</v>
      </c>
      <c r="O43" s="82">
        <v>0</v>
      </c>
      <c r="P43" s="82">
        <v>0</v>
      </c>
      <c r="Q43" s="82" t="s">
        <v>12</v>
      </c>
      <c r="R43" s="82">
        <v>0</v>
      </c>
      <c r="S43" s="462">
        <v>0</v>
      </c>
    </row>
    <row r="44" spans="1:19" ht="43.5" x14ac:dyDescent="0.35">
      <c r="A44" s="59" t="s">
        <v>126</v>
      </c>
      <c r="B44" s="80" t="s">
        <v>13</v>
      </c>
      <c r="C44" s="80" t="s">
        <v>27</v>
      </c>
      <c r="D44" s="338">
        <v>98966</v>
      </c>
      <c r="E44" s="238">
        <v>0.5</v>
      </c>
      <c r="F44" s="76" t="s">
        <v>12</v>
      </c>
      <c r="G44" s="55" t="s">
        <v>12</v>
      </c>
      <c r="H44" s="55" t="s">
        <v>12</v>
      </c>
      <c r="I44" s="55" t="s">
        <v>12</v>
      </c>
      <c r="J44" s="55" t="s">
        <v>12</v>
      </c>
      <c r="K44" s="55" t="s">
        <v>12</v>
      </c>
      <c r="L44" s="55">
        <v>0</v>
      </c>
      <c r="M44" s="55" t="s">
        <v>12</v>
      </c>
      <c r="N44" s="82">
        <v>0</v>
      </c>
      <c r="O44" s="82" t="s">
        <v>12</v>
      </c>
      <c r="P44" s="82">
        <v>0</v>
      </c>
      <c r="Q44" s="82" t="s">
        <v>12</v>
      </c>
      <c r="R44" s="82">
        <v>0</v>
      </c>
      <c r="S44" s="462" t="s">
        <v>12</v>
      </c>
    </row>
    <row r="45" spans="1:19" ht="43.5" x14ac:dyDescent="0.35">
      <c r="A45" s="59" t="s">
        <v>126</v>
      </c>
      <c r="B45" s="80" t="s">
        <v>13</v>
      </c>
      <c r="C45" s="80" t="s">
        <v>28</v>
      </c>
      <c r="D45" s="338">
        <v>98967</v>
      </c>
      <c r="E45" s="238"/>
      <c r="F45" s="76" t="s">
        <v>12</v>
      </c>
      <c r="G45" s="55" t="s">
        <v>12</v>
      </c>
      <c r="H45" s="55" t="s">
        <v>12</v>
      </c>
      <c r="I45" s="55" t="s">
        <v>12</v>
      </c>
      <c r="J45" s="55" t="s">
        <v>12</v>
      </c>
      <c r="K45" s="55" t="s">
        <v>12</v>
      </c>
      <c r="L45" s="55">
        <v>0</v>
      </c>
      <c r="M45" s="55" t="s">
        <v>12</v>
      </c>
      <c r="N45" s="82">
        <v>0</v>
      </c>
      <c r="O45" s="82" t="s">
        <v>12</v>
      </c>
      <c r="P45" s="82">
        <v>0</v>
      </c>
      <c r="Q45" s="82" t="s">
        <v>12</v>
      </c>
      <c r="R45" s="82">
        <v>0</v>
      </c>
      <c r="S45" s="462" t="s">
        <v>12</v>
      </c>
    </row>
    <row r="46" spans="1:19" ht="43.5" x14ac:dyDescent="0.35">
      <c r="A46" s="59" t="s">
        <v>126</v>
      </c>
      <c r="B46" s="80" t="s">
        <v>13</v>
      </c>
      <c r="C46" s="80" t="s">
        <v>29</v>
      </c>
      <c r="D46" s="338">
        <v>98968</v>
      </c>
      <c r="E46" s="238">
        <v>1.5</v>
      </c>
      <c r="F46" s="76" t="s">
        <v>12</v>
      </c>
      <c r="G46" s="55" t="s">
        <v>12</v>
      </c>
      <c r="H46" s="55" t="s">
        <v>12</v>
      </c>
      <c r="I46" s="55" t="s">
        <v>12</v>
      </c>
      <c r="J46" s="55" t="s">
        <v>12</v>
      </c>
      <c r="K46" s="55" t="s">
        <v>12</v>
      </c>
      <c r="L46" s="55">
        <v>0</v>
      </c>
      <c r="M46" s="55" t="s">
        <v>12</v>
      </c>
      <c r="N46" s="82">
        <v>0</v>
      </c>
      <c r="O46" s="82" t="s">
        <v>12</v>
      </c>
      <c r="P46" s="82">
        <v>0</v>
      </c>
      <c r="Q46" s="82" t="s">
        <v>12</v>
      </c>
      <c r="R46" s="82">
        <v>0</v>
      </c>
      <c r="S46" s="462" t="s">
        <v>12</v>
      </c>
    </row>
    <row r="47" spans="1:19" ht="29" x14ac:dyDescent="0.35">
      <c r="A47" s="59" t="s">
        <v>126</v>
      </c>
      <c r="B47" s="80" t="s">
        <v>13</v>
      </c>
      <c r="C47" s="80" t="s">
        <v>38</v>
      </c>
      <c r="D47" s="338">
        <v>99341</v>
      </c>
      <c r="E47" s="238"/>
      <c r="F47" s="55" t="s">
        <v>12</v>
      </c>
      <c r="G47" s="55" t="s">
        <v>12</v>
      </c>
      <c r="H47" s="55" t="s">
        <v>12</v>
      </c>
      <c r="I47" s="55" t="s">
        <v>12</v>
      </c>
      <c r="J47" s="55" t="s">
        <v>12</v>
      </c>
      <c r="K47" s="55" t="s">
        <v>12</v>
      </c>
      <c r="L47" s="55" t="s">
        <v>12</v>
      </c>
      <c r="M47" s="55" t="s">
        <v>12</v>
      </c>
      <c r="N47" s="82" t="s">
        <v>12</v>
      </c>
      <c r="O47" s="82" t="s">
        <v>12</v>
      </c>
      <c r="P47" s="82">
        <v>0</v>
      </c>
      <c r="Q47" s="82" t="s">
        <v>12</v>
      </c>
      <c r="R47" s="82">
        <v>0</v>
      </c>
      <c r="S47" s="82">
        <v>0</v>
      </c>
    </row>
    <row r="48" spans="1:19" ht="29" x14ac:dyDescent="0.35">
      <c r="A48" s="59" t="s">
        <v>126</v>
      </c>
      <c r="B48" s="80" t="s">
        <v>13</v>
      </c>
      <c r="C48" s="80" t="s">
        <v>39</v>
      </c>
      <c r="D48" s="338">
        <v>99342</v>
      </c>
      <c r="E48" s="238">
        <v>2</v>
      </c>
      <c r="F48" s="55" t="s">
        <v>12</v>
      </c>
      <c r="G48" s="55" t="s">
        <v>12</v>
      </c>
      <c r="H48" s="55" t="s">
        <v>12</v>
      </c>
      <c r="I48" s="55" t="s">
        <v>12</v>
      </c>
      <c r="J48" s="55" t="s">
        <v>12</v>
      </c>
      <c r="K48" s="55" t="s">
        <v>12</v>
      </c>
      <c r="L48" s="55" t="s">
        <v>12</v>
      </c>
      <c r="M48" s="55" t="s">
        <v>12</v>
      </c>
      <c r="N48" s="82" t="s">
        <v>12</v>
      </c>
      <c r="O48" s="82" t="s">
        <v>12</v>
      </c>
      <c r="P48" s="82">
        <v>0</v>
      </c>
      <c r="Q48" s="82" t="s">
        <v>12</v>
      </c>
      <c r="R48" s="82">
        <v>0</v>
      </c>
      <c r="S48" s="82">
        <v>0</v>
      </c>
    </row>
    <row r="49" spans="1:20" ht="29" x14ac:dyDescent="0.35">
      <c r="A49" s="59" t="s">
        <v>126</v>
      </c>
      <c r="B49" s="80" t="s">
        <v>13</v>
      </c>
      <c r="C49" s="80" t="s">
        <v>40</v>
      </c>
      <c r="D49" s="338">
        <v>99344</v>
      </c>
      <c r="E49" s="238">
        <v>4</v>
      </c>
      <c r="F49" s="55" t="s">
        <v>12</v>
      </c>
      <c r="G49" s="55" t="s">
        <v>12</v>
      </c>
      <c r="H49" s="55" t="s">
        <v>12</v>
      </c>
      <c r="I49" s="55" t="s">
        <v>12</v>
      </c>
      <c r="J49" s="55" t="s">
        <v>12</v>
      </c>
      <c r="K49" s="55" t="s">
        <v>12</v>
      </c>
      <c r="L49" s="55" t="s">
        <v>12</v>
      </c>
      <c r="M49" s="55" t="s">
        <v>12</v>
      </c>
      <c r="N49" s="82" t="s">
        <v>12</v>
      </c>
      <c r="O49" s="82" t="s">
        <v>12</v>
      </c>
      <c r="P49" s="82">
        <v>0</v>
      </c>
      <c r="Q49" s="82" t="s">
        <v>12</v>
      </c>
      <c r="R49" s="82">
        <v>0</v>
      </c>
      <c r="S49" s="82">
        <v>0</v>
      </c>
    </row>
    <row r="50" spans="1:20" ht="29" x14ac:dyDescent="0.35">
      <c r="A50" s="59" t="s">
        <v>126</v>
      </c>
      <c r="B50" s="80" t="s">
        <v>13</v>
      </c>
      <c r="C50" s="80" t="s">
        <v>41</v>
      </c>
      <c r="D50" s="338">
        <v>99345</v>
      </c>
      <c r="E50" s="238">
        <v>5</v>
      </c>
      <c r="F50" s="55" t="s">
        <v>12</v>
      </c>
      <c r="G50" s="55" t="s">
        <v>12</v>
      </c>
      <c r="H50" s="55" t="s">
        <v>12</v>
      </c>
      <c r="I50" s="55" t="s">
        <v>12</v>
      </c>
      <c r="J50" s="55" t="s">
        <v>12</v>
      </c>
      <c r="K50" s="55" t="s">
        <v>12</v>
      </c>
      <c r="L50" s="55" t="s">
        <v>12</v>
      </c>
      <c r="M50" s="55" t="s">
        <v>12</v>
      </c>
      <c r="N50" s="82" t="s">
        <v>12</v>
      </c>
      <c r="O50" s="82" t="s">
        <v>12</v>
      </c>
      <c r="P50" s="82">
        <v>0</v>
      </c>
      <c r="Q50" s="82" t="s">
        <v>12</v>
      </c>
      <c r="R50" s="82">
        <v>0</v>
      </c>
      <c r="S50" s="82">
        <v>0</v>
      </c>
    </row>
    <row r="51" spans="1:20" ht="43.5" x14ac:dyDescent="0.35">
      <c r="A51" s="59" t="s">
        <v>126</v>
      </c>
      <c r="B51" s="80" t="s">
        <v>13</v>
      </c>
      <c r="C51" s="80" t="s">
        <v>42</v>
      </c>
      <c r="D51" s="338">
        <v>99347</v>
      </c>
      <c r="E51" s="238"/>
      <c r="F51" s="55" t="s">
        <v>12</v>
      </c>
      <c r="G51" s="55" t="s">
        <v>12</v>
      </c>
      <c r="H51" s="55" t="s">
        <v>12</v>
      </c>
      <c r="I51" s="55" t="s">
        <v>12</v>
      </c>
      <c r="J51" s="55" t="s">
        <v>12</v>
      </c>
      <c r="K51" s="55" t="s">
        <v>12</v>
      </c>
      <c r="L51" s="55" t="s">
        <v>12</v>
      </c>
      <c r="M51" s="55" t="s">
        <v>12</v>
      </c>
      <c r="N51" s="82" t="s">
        <v>12</v>
      </c>
      <c r="O51" s="82" t="s">
        <v>12</v>
      </c>
      <c r="P51" s="82">
        <v>0</v>
      </c>
      <c r="Q51" s="82" t="s">
        <v>12</v>
      </c>
      <c r="R51" s="82">
        <v>0</v>
      </c>
      <c r="S51" s="82">
        <v>0</v>
      </c>
    </row>
    <row r="52" spans="1:20" ht="43.5" x14ac:dyDescent="0.35">
      <c r="A52" s="59" t="s">
        <v>126</v>
      </c>
      <c r="B52" s="80" t="s">
        <v>13</v>
      </c>
      <c r="C52" s="80" t="s">
        <v>43</v>
      </c>
      <c r="D52" s="338">
        <v>99348</v>
      </c>
      <c r="E52" s="238">
        <v>2</v>
      </c>
      <c r="F52" s="55" t="s">
        <v>12</v>
      </c>
      <c r="G52" s="55" t="s">
        <v>12</v>
      </c>
      <c r="H52" s="55" t="s">
        <v>12</v>
      </c>
      <c r="I52" s="55" t="s">
        <v>12</v>
      </c>
      <c r="J52" s="55" t="s">
        <v>12</v>
      </c>
      <c r="K52" s="55" t="s">
        <v>12</v>
      </c>
      <c r="L52" s="55" t="s">
        <v>12</v>
      </c>
      <c r="M52" s="55" t="s">
        <v>12</v>
      </c>
      <c r="N52" s="82" t="s">
        <v>12</v>
      </c>
      <c r="O52" s="82" t="s">
        <v>12</v>
      </c>
      <c r="P52" s="82">
        <v>0</v>
      </c>
      <c r="Q52" s="82" t="s">
        <v>12</v>
      </c>
      <c r="R52" s="82">
        <v>0</v>
      </c>
      <c r="S52" s="82">
        <v>0</v>
      </c>
    </row>
    <row r="53" spans="1:20" ht="43.5" x14ac:dyDescent="0.35">
      <c r="A53" s="59" t="s">
        <v>126</v>
      </c>
      <c r="B53" s="80" t="s">
        <v>13</v>
      </c>
      <c r="C53" s="80" t="s">
        <v>44</v>
      </c>
      <c r="D53" s="338">
        <v>99349</v>
      </c>
      <c r="E53" s="238">
        <v>3</v>
      </c>
      <c r="F53" s="55" t="s">
        <v>12</v>
      </c>
      <c r="G53" s="55" t="s">
        <v>12</v>
      </c>
      <c r="H53" s="55" t="s">
        <v>12</v>
      </c>
      <c r="I53" s="55" t="s">
        <v>12</v>
      </c>
      <c r="J53" s="55" t="s">
        <v>12</v>
      </c>
      <c r="K53" s="55" t="s">
        <v>12</v>
      </c>
      <c r="L53" s="55" t="s">
        <v>12</v>
      </c>
      <c r="M53" s="55" t="s">
        <v>12</v>
      </c>
      <c r="N53" s="82" t="s">
        <v>12</v>
      </c>
      <c r="O53" s="82" t="s">
        <v>12</v>
      </c>
      <c r="P53" s="82">
        <v>0</v>
      </c>
      <c r="Q53" s="82" t="s">
        <v>12</v>
      </c>
      <c r="R53" s="82">
        <v>0</v>
      </c>
      <c r="S53" s="82">
        <v>0</v>
      </c>
    </row>
    <row r="54" spans="1:20" ht="43.5" x14ac:dyDescent="0.35">
      <c r="A54" s="59" t="s">
        <v>126</v>
      </c>
      <c r="B54" s="80" t="s">
        <v>13</v>
      </c>
      <c r="C54" s="80" t="s">
        <v>45</v>
      </c>
      <c r="D54" s="338">
        <v>99350</v>
      </c>
      <c r="E54" s="238">
        <v>4</v>
      </c>
      <c r="F54" s="55" t="s">
        <v>12</v>
      </c>
      <c r="G54" s="55" t="s">
        <v>12</v>
      </c>
      <c r="H54" s="55" t="s">
        <v>12</v>
      </c>
      <c r="I54" s="55" t="s">
        <v>12</v>
      </c>
      <c r="J54" s="55" t="s">
        <v>12</v>
      </c>
      <c r="K54" s="55" t="s">
        <v>12</v>
      </c>
      <c r="L54" s="55" t="s">
        <v>12</v>
      </c>
      <c r="M54" s="55" t="s">
        <v>12</v>
      </c>
      <c r="N54" s="82" t="s">
        <v>12</v>
      </c>
      <c r="O54" s="82" t="s">
        <v>12</v>
      </c>
      <c r="P54" s="82">
        <v>0</v>
      </c>
      <c r="Q54" s="82" t="s">
        <v>12</v>
      </c>
      <c r="R54" s="82">
        <v>0</v>
      </c>
      <c r="S54" s="82">
        <v>0</v>
      </c>
    </row>
    <row r="55" spans="1:20" ht="116" x14ac:dyDescent="0.35">
      <c r="A55" s="59" t="s">
        <v>126</v>
      </c>
      <c r="B55" s="80" t="s">
        <v>13</v>
      </c>
      <c r="C55" s="104" t="s">
        <v>1017</v>
      </c>
      <c r="D55" s="338" t="s">
        <v>58</v>
      </c>
      <c r="E55" s="238"/>
      <c r="F55" s="414">
        <v>0</v>
      </c>
      <c r="G55" s="414">
        <v>0</v>
      </c>
      <c r="H55" s="414">
        <v>0</v>
      </c>
      <c r="I55" s="55" t="s">
        <v>12</v>
      </c>
      <c r="J55" s="55">
        <v>0</v>
      </c>
      <c r="K55" s="55">
        <v>0</v>
      </c>
      <c r="L55" s="55">
        <v>0</v>
      </c>
      <c r="M55" s="414">
        <v>0</v>
      </c>
      <c r="N55" s="82">
        <v>0</v>
      </c>
      <c r="O55" s="82">
        <v>0</v>
      </c>
      <c r="P55" s="82">
        <v>0</v>
      </c>
      <c r="Q55" s="82">
        <v>0</v>
      </c>
      <c r="R55" s="82">
        <v>0</v>
      </c>
      <c r="S55" s="82">
        <v>0</v>
      </c>
    </row>
    <row r="56" spans="1:20" ht="43.5" x14ac:dyDescent="0.35">
      <c r="A56" s="59" t="s">
        <v>126</v>
      </c>
      <c r="B56" s="80" t="s">
        <v>59</v>
      </c>
      <c r="C56" s="80" t="s">
        <v>60</v>
      </c>
      <c r="D56" s="338" t="s">
        <v>61</v>
      </c>
      <c r="E56" s="238"/>
      <c r="F56" s="55" t="s">
        <v>12</v>
      </c>
      <c r="G56" s="55" t="s">
        <v>12</v>
      </c>
      <c r="H56" s="55" t="s">
        <v>12</v>
      </c>
      <c r="I56" s="55" t="s">
        <v>12</v>
      </c>
      <c r="J56" s="55">
        <v>0</v>
      </c>
      <c r="K56" s="55">
        <v>0</v>
      </c>
      <c r="L56" s="55">
        <v>0</v>
      </c>
      <c r="M56" s="414">
        <v>0</v>
      </c>
      <c r="N56" s="82">
        <v>0</v>
      </c>
      <c r="O56" s="82">
        <v>0</v>
      </c>
      <c r="P56" s="82">
        <v>0</v>
      </c>
      <c r="Q56" s="82" t="s">
        <v>12</v>
      </c>
      <c r="R56" s="82">
        <v>0</v>
      </c>
      <c r="S56" s="82">
        <v>0</v>
      </c>
    </row>
    <row r="57" spans="1:20" ht="58" x14ac:dyDescent="0.35">
      <c r="A57" s="59" t="s">
        <v>126</v>
      </c>
      <c r="B57" s="80" t="s">
        <v>62</v>
      </c>
      <c r="C57" s="80" t="s">
        <v>63</v>
      </c>
      <c r="D57" s="338" t="s">
        <v>64</v>
      </c>
      <c r="E57" s="238">
        <v>4.5</v>
      </c>
      <c r="F57" s="55" t="s">
        <v>12</v>
      </c>
      <c r="G57" s="55" t="s">
        <v>12</v>
      </c>
      <c r="H57" s="55" t="s">
        <v>12</v>
      </c>
      <c r="I57" s="55" t="s">
        <v>12</v>
      </c>
      <c r="J57" s="55">
        <v>0</v>
      </c>
      <c r="K57" s="55">
        <v>0</v>
      </c>
      <c r="L57" s="55">
        <v>0</v>
      </c>
      <c r="M57" s="414">
        <v>0</v>
      </c>
      <c r="N57" s="82">
        <v>0</v>
      </c>
      <c r="O57" s="82">
        <v>0</v>
      </c>
      <c r="P57" s="82">
        <v>0</v>
      </c>
      <c r="Q57" s="82" t="s">
        <v>12</v>
      </c>
      <c r="R57" s="82">
        <v>0</v>
      </c>
      <c r="S57" s="82">
        <v>0</v>
      </c>
    </row>
    <row r="58" spans="1:20" ht="58" x14ac:dyDescent="0.35">
      <c r="A58" s="59" t="s">
        <v>126</v>
      </c>
      <c r="B58" s="80" t="s">
        <v>65</v>
      </c>
      <c r="C58" s="80" t="s">
        <v>66</v>
      </c>
      <c r="D58" s="338" t="s">
        <v>67</v>
      </c>
      <c r="E58" s="238"/>
      <c r="F58" s="55" t="s">
        <v>12</v>
      </c>
      <c r="G58" s="414">
        <v>0</v>
      </c>
      <c r="H58" s="414">
        <v>0</v>
      </c>
      <c r="I58" s="55" t="s">
        <v>12</v>
      </c>
      <c r="J58" s="55">
        <v>0</v>
      </c>
      <c r="K58" s="55">
        <v>0</v>
      </c>
      <c r="L58" s="55">
        <v>0</v>
      </c>
      <c r="M58" s="414">
        <v>0</v>
      </c>
      <c r="N58" s="82">
        <v>0</v>
      </c>
      <c r="O58" s="82">
        <v>0</v>
      </c>
      <c r="P58" s="82">
        <v>0</v>
      </c>
      <c r="Q58" s="82" t="s">
        <v>12</v>
      </c>
      <c r="R58" s="82">
        <v>0</v>
      </c>
      <c r="S58" s="82">
        <v>0</v>
      </c>
    </row>
    <row r="59" spans="1:20" ht="101.5" x14ac:dyDescent="0.35">
      <c r="A59" s="59" t="s">
        <v>126</v>
      </c>
      <c r="B59" s="80" t="s">
        <v>68</v>
      </c>
      <c r="C59" s="80" t="s">
        <v>69</v>
      </c>
      <c r="D59" s="338" t="s">
        <v>70</v>
      </c>
      <c r="E59" s="238"/>
      <c r="F59" s="76" t="s">
        <v>12</v>
      </c>
      <c r="G59" s="55" t="s">
        <v>12</v>
      </c>
      <c r="H59" s="55" t="s">
        <v>12</v>
      </c>
      <c r="I59" s="55">
        <v>0</v>
      </c>
      <c r="J59" s="55" t="s">
        <v>12</v>
      </c>
      <c r="K59" s="55" t="s">
        <v>12</v>
      </c>
      <c r="L59" s="55" t="s">
        <v>12</v>
      </c>
      <c r="M59" s="55" t="s">
        <v>12</v>
      </c>
      <c r="N59" s="82" t="s">
        <v>12</v>
      </c>
      <c r="O59" s="82" t="s">
        <v>12</v>
      </c>
      <c r="P59" s="82" t="s">
        <v>12</v>
      </c>
      <c r="Q59" s="82" t="s">
        <v>12</v>
      </c>
      <c r="R59" s="82" t="s">
        <v>12</v>
      </c>
      <c r="S59" s="462" t="s">
        <v>12</v>
      </c>
    </row>
    <row r="60" spans="1:20" ht="29" x14ac:dyDescent="0.35">
      <c r="A60" s="59" t="s">
        <v>126</v>
      </c>
      <c r="B60" s="80" t="s">
        <v>68</v>
      </c>
      <c r="C60" s="80" t="s">
        <v>75</v>
      </c>
      <c r="D60" s="338" t="s">
        <v>76</v>
      </c>
      <c r="E60" s="238"/>
      <c r="F60" s="76" t="s">
        <v>12</v>
      </c>
      <c r="G60" s="55" t="s">
        <v>12</v>
      </c>
      <c r="H60" s="55" t="s">
        <v>12</v>
      </c>
      <c r="I60" s="55">
        <v>0</v>
      </c>
      <c r="J60" s="55" t="s">
        <v>12</v>
      </c>
      <c r="K60" s="55" t="s">
        <v>12</v>
      </c>
      <c r="L60" s="55" t="s">
        <v>12</v>
      </c>
      <c r="M60" s="55" t="s">
        <v>12</v>
      </c>
      <c r="N60" s="82" t="s">
        <v>12</v>
      </c>
      <c r="O60" s="82" t="s">
        <v>12</v>
      </c>
      <c r="P60" s="82" t="s">
        <v>12</v>
      </c>
      <c r="Q60" s="82" t="s">
        <v>12</v>
      </c>
      <c r="R60" s="82" t="s">
        <v>12</v>
      </c>
      <c r="S60" s="462" t="s">
        <v>12</v>
      </c>
    </row>
    <row r="61" spans="1:20" ht="72.5" x14ac:dyDescent="0.35">
      <c r="A61" s="59" t="s">
        <v>126</v>
      </c>
      <c r="B61" s="80" t="s">
        <v>13</v>
      </c>
      <c r="C61" s="80" t="s">
        <v>77</v>
      </c>
      <c r="D61" s="338" t="s">
        <v>78</v>
      </c>
      <c r="E61" s="238"/>
      <c r="F61" s="414">
        <v>0</v>
      </c>
      <c r="G61" s="414">
        <v>0</v>
      </c>
      <c r="H61" s="414">
        <v>0</v>
      </c>
      <c r="I61" s="55">
        <v>0</v>
      </c>
      <c r="J61" s="55">
        <v>0</v>
      </c>
      <c r="K61" s="55">
        <v>0</v>
      </c>
      <c r="L61" s="55">
        <v>0</v>
      </c>
      <c r="M61" s="55" t="s">
        <v>12</v>
      </c>
      <c r="N61" s="82">
        <v>0</v>
      </c>
      <c r="O61" s="82">
        <v>0</v>
      </c>
      <c r="P61" s="82">
        <v>0</v>
      </c>
      <c r="Q61" s="82">
        <v>0</v>
      </c>
      <c r="R61" s="82">
        <v>0</v>
      </c>
      <c r="S61" s="82">
        <v>0</v>
      </c>
    </row>
    <row r="62" spans="1:20" ht="29" x14ac:dyDescent="0.35">
      <c r="A62" s="59" t="s">
        <v>126</v>
      </c>
      <c r="B62" s="80" t="s">
        <v>13</v>
      </c>
      <c r="C62" s="80" t="s">
        <v>79</v>
      </c>
      <c r="D62" s="338" t="s">
        <v>80</v>
      </c>
      <c r="E62" s="238"/>
      <c r="F62" s="414">
        <v>0</v>
      </c>
      <c r="G62" s="414">
        <v>0</v>
      </c>
      <c r="H62" s="414">
        <v>0</v>
      </c>
      <c r="I62" s="55" t="s">
        <v>12</v>
      </c>
      <c r="J62" s="55">
        <v>0</v>
      </c>
      <c r="K62" s="55">
        <v>0</v>
      </c>
      <c r="L62" s="55">
        <v>0</v>
      </c>
      <c r="M62" s="55" t="s">
        <v>12</v>
      </c>
      <c r="N62" s="82">
        <v>0</v>
      </c>
      <c r="O62" s="82">
        <v>0</v>
      </c>
      <c r="P62" s="82">
        <v>0</v>
      </c>
      <c r="Q62" s="82">
        <v>0</v>
      </c>
      <c r="R62" s="82">
        <v>0</v>
      </c>
      <c r="S62" s="82">
        <v>0</v>
      </c>
    </row>
    <row r="63" spans="1:20" ht="43.5" x14ac:dyDescent="0.35">
      <c r="A63" s="59" t="s">
        <v>126</v>
      </c>
      <c r="B63" s="80" t="s">
        <v>13</v>
      </c>
      <c r="C63" s="80" t="s">
        <v>955</v>
      </c>
      <c r="D63" s="338" t="s">
        <v>952</v>
      </c>
      <c r="E63" s="55" t="s">
        <v>12</v>
      </c>
      <c r="F63" s="431">
        <v>65.34</v>
      </c>
      <c r="G63" s="431">
        <v>65.34</v>
      </c>
      <c r="H63" s="414">
        <v>65.34</v>
      </c>
      <c r="I63" s="2" t="s">
        <v>12</v>
      </c>
      <c r="J63" s="55">
        <v>65.344282500000006</v>
      </c>
      <c r="K63" s="55">
        <v>65.344282500000006</v>
      </c>
      <c r="L63" s="211">
        <v>65.344282500000006</v>
      </c>
      <c r="M63" s="55" t="s">
        <v>12</v>
      </c>
      <c r="N63" s="467">
        <v>65.344282500000006</v>
      </c>
      <c r="O63" s="82">
        <v>65.344282500000006</v>
      </c>
      <c r="P63" s="467">
        <v>65.344282500000006</v>
      </c>
      <c r="Q63" s="82">
        <v>65.344282500000006</v>
      </c>
      <c r="R63" s="467">
        <v>65.344282500000006</v>
      </c>
      <c r="S63" s="82">
        <v>65.344282500000006</v>
      </c>
      <c r="T63" s="2" t="s">
        <v>954</v>
      </c>
    </row>
    <row r="64" spans="1:20" ht="101.5" x14ac:dyDescent="0.35">
      <c r="A64" s="59" t="s">
        <v>126</v>
      </c>
      <c r="B64" s="80" t="s">
        <v>59</v>
      </c>
      <c r="C64" s="80" t="s">
        <v>81</v>
      </c>
      <c r="D64" s="338" t="s">
        <v>82</v>
      </c>
      <c r="E64" s="238"/>
      <c r="F64" s="55" t="s">
        <v>12</v>
      </c>
      <c r="G64" s="414">
        <v>0</v>
      </c>
      <c r="H64" s="414">
        <v>0</v>
      </c>
      <c r="I64" s="55">
        <v>0</v>
      </c>
      <c r="J64" s="55">
        <v>0</v>
      </c>
      <c r="K64" s="55">
        <v>0</v>
      </c>
      <c r="L64" s="55">
        <v>0</v>
      </c>
      <c r="M64" s="414">
        <v>0</v>
      </c>
      <c r="N64" s="82">
        <v>0</v>
      </c>
      <c r="O64" s="82">
        <v>0</v>
      </c>
      <c r="P64" s="82">
        <v>0</v>
      </c>
      <c r="Q64" s="82">
        <v>0</v>
      </c>
      <c r="R64" s="82">
        <v>0</v>
      </c>
      <c r="S64" s="82">
        <v>0</v>
      </c>
    </row>
    <row r="65" spans="1:19" ht="43.5" x14ac:dyDescent="0.35">
      <c r="A65" s="59" t="s">
        <v>126</v>
      </c>
      <c r="B65" s="80" t="s">
        <v>85</v>
      </c>
      <c r="C65" s="104" t="s">
        <v>964</v>
      </c>
      <c r="D65" s="338" t="s">
        <v>87</v>
      </c>
      <c r="E65" s="238"/>
      <c r="F65" s="414">
        <v>0</v>
      </c>
      <c r="G65" s="414">
        <v>0</v>
      </c>
      <c r="H65" s="414">
        <v>0</v>
      </c>
      <c r="I65" s="55" t="s">
        <v>12</v>
      </c>
      <c r="J65" s="55">
        <v>0</v>
      </c>
      <c r="K65" s="55">
        <v>0</v>
      </c>
      <c r="L65" s="55">
        <v>0</v>
      </c>
      <c r="M65" s="414">
        <v>0</v>
      </c>
      <c r="N65" s="82">
        <v>0</v>
      </c>
      <c r="O65" s="82">
        <v>0</v>
      </c>
      <c r="P65" s="82">
        <v>0</v>
      </c>
      <c r="Q65" s="82" t="s">
        <v>12</v>
      </c>
      <c r="R65" s="82">
        <v>0</v>
      </c>
      <c r="S65" s="82">
        <v>0</v>
      </c>
    </row>
    <row r="66" spans="1:19" ht="116" x14ac:dyDescent="0.35">
      <c r="A66" s="59" t="s">
        <v>126</v>
      </c>
      <c r="B66" s="80" t="s">
        <v>85</v>
      </c>
      <c r="C66" s="104" t="s">
        <v>849</v>
      </c>
      <c r="D66" s="338" t="s">
        <v>87</v>
      </c>
      <c r="E66" s="238">
        <v>4.5</v>
      </c>
      <c r="F66" s="414">
        <v>0</v>
      </c>
      <c r="G66" s="414">
        <v>0</v>
      </c>
      <c r="H66" s="414">
        <v>0</v>
      </c>
      <c r="I66" s="55" t="s">
        <v>12</v>
      </c>
      <c r="J66" s="55">
        <v>0</v>
      </c>
      <c r="K66" s="55">
        <v>0</v>
      </c>
      <c r="L66" s="55">
        <v>0</v>
      </c>
      <c r="M66" s="414">
        <v>0</v>
      </c>
      <c r="N66" s="82">
        <v>0</v>
      </c>
      <c r="O66" s="82">
        <v>0</v>
      </c>
      <c r="P66" s="82">
        <v>0</v>
      </c>
      <c r="Q66" s="82" t="s">
        <v>12</v>
      </c>
      <c r="R66" s="82">
        <v>0</v>
      </c>
      <c r="S66" s="82">
        <v>0</v>
      </c>
    </row>
    <row r="67" spans="1:19" ht="29" x14ac:dyDescent="0.35">
      <c r="A67" s="59" t="s">
        <v>126</v>
      </c>
      <c r="B67" s="80" t="s">
        <v>85</v>
      </c>
      <c r="C67" s="80" t="s">
        <v>88</v>
      </c>
      <c r="D67" s="338" t="s">
        <v>89</v>
      </c>
      <c r="E67" s="238"/>
      <c r="F67" s="414">
        <v>0</v>
      </c>
      <c r="G67" s="414">
        <v>0</v>
      </c>
      <c r="H67" s="414">
        <v>0</v>
      </c>
      <c r="I67" s="55" t="s">
        <v>12</v>
      </c>
      <c r="J67" s="55">
        <v>0</v>
      </c>
      <c r="K67" s="55">
        <v>0</v>
      </c>
      <c r="L67" s="55">
        <v>0</v>
      </c>
      <c r="M67" s="414">
        <v>0</v>
      </c>
      <c r="N67" s="82">
        <v>0</v>
      </c>
      <c r="O67" s="82">
        <v>0</v>
      </c>
      <c r="P67" s="82">
        <v>0</v>
      </c>
      <c r="Q67" s="82" t="s">
        <v>12</v>
      </c>
      <c r="R67" s="82">
        <v>0</v>
      </c>
      <c r="S67" s="82">
        <v>0</v>
      </c>
    </row>
    <row r="68" spans="1:19" ht="58" x14ac:dyDescent="0.35">
      <c r="A68" s="59" t="s">
        <v>126</v>
      </c>
      <c r="B68" s="80" t="s">
        <v>59</v>
      </c>
      <c r="C68" s="80" t="s">
        <v>90</v>
      </c>
      <c r="D68" s="338" t="s">
        <v>91</v>
      </c>
      <c r="E68" s="238"/>
      <c r="F68" s="55" t="s">
        <v>12</v>
      </c>
      <c r="G68" s="55" t="s">
        <v>12</v>
      </c>
      <c r="H68" s="55" t="s">
        <v>12</v>
      </c>
      <c r="I68" s="55" t="s">
        <v>12</v>
      </c>
      <c r="J68" s="55">
        <v>0</v>
      </c>
      <c r="K68" s="55">
        <v>0</v>
      </c>
      <c r="L68" s="55">
        <v>0</v>
      </c>
      <c r="M68" s="55" t="s">
        <v>12</v>
      </c>
      <c r="N68" s="82">
        <v>0</v>
      </c>
      <c r="O68" s="82">
        <v>0</v>
      </c>
      <c r="P68" s="82">
        <v>0</v>
      </c>
      <c r="Q68" s="82" t="s">
        <v>12</v>
      </c>
      <c r="R68" s="82">
        <v>0</v>
      </c>
      <c r="S68" s="82">
        <v>0</v>
      </c>
    </row>
    <row r="69" spans="1:19" ht="72.5" x14ac:dyDescent="0.35">
      <c r="A69" s="59" t="s">
        <v>126</v>
      </c>
      <c r="B69" s="80" t="s">
        <v>92</v>
      </c>
      <c r="C69" s="80" t="s">
        <v>93</v>
      </c>
      <c r="D69" s="338" t="s">
        <v>94</v>
      </c>
      <c r="E69" s="238"/>
      <c r="F69" s="55" t="s">
        <v>12</v>
      </c>
      <c r="G69" s="414">
        <v>0</v>
      </c>
      <c r="H69" s="414">
        <v>0</v>
      </c>
      <c r="I69" s="55" t="s">
        <v>12</v>
      </c>
      <c r="J69" s="55">
        <v>0</v>
      </c>
      <c r="K69" s="55">
        <v>0</v>
      </c>
      <c r="L69" s="55">
        <v>0</v>
      </c>
      <c r="M69" s="414">
        <v>0</v>
      </c>
      <c r="N69" s="82">
        <v>0</v>
      </c>
      <c r="O69" s="82">
        <v>0</v>
      </c>
      <c r="P69" s="82">
        <v>0</v>
      </c>
      <c r="Q69" s="82" t="s">
        <v>12</v>
      </c>
      <c r="R69" s="82">
        <v>0</v>
      </c>
      <c r="S69" s="82">
        <v>0</v>
      </c>
    </row>
    <row r="70" spans="1:19" ht="43.5" x14ac:dyDescent="0.35">
      <c r="A70" s="59" t="s">
        <v>126</v>
      </c>
      <c r="B70" s="80" t="s">
        <v>10</v>
      </c>
      <c r="C70" s="80" t="s">
        <v>95</v>
      </c>
      <c r="D70" s="338" t="s">
        <v>96</v>
      </c>
      <c r="E70" s="238"/>
      <c r="F70" s="414">
        <v>0</v>
      </c>
      <c r="G70" s="414">
        <v>0</v>
      </c>
      <c r="H70" s="414">
        <v>0</v>
      </c>
      <c r="I70" s="55" t="s">
        <v>12</v>
      </c>
      <c r="J70" s="61">
        <v>0</v>
      </c>
      <c r="K70" s="61">
        <v>0</v>
      </c>
      <c r="L70" s="61">
        <v>0</v>
      </c>
      <c r="M70" s="414">
        <v>0</v>
      </c>
      <c r="N70" s="82">
        <v>0</v>
      </c>
      <c r="O70" s="82">
        <v>0</v>
      </c>
      <c r="P70" s="82">
        <v>0</v>
      </c>
      <c r="Q70" s="82">
        <v>0</v>
      </c>
      <c r="R70" s="82">
        <v>0</v>
      </c>
      <c r="S70" s="82">
        <v>0</v>
      </c>
    </row>
    <row r="71" spans="1:19" ht="29" x14ac:dyDescent="0.35">
      <c r="A71" s="59" t="s">
        <v>130</v>
      </c>
      <c r="B71" s="80" t="s">
        <v>10</v>
      </c>
      <c r="C71" s="80" t="s">
        <v>11</v>
      </c>
      <c r="D71" s="338">
        <v>90785</v>
      </c>
      <c r="E71" s="238"/>
      <c r="F71" s="412">
        <v>0</v>
      </c>
      <c r="G71" s="412">
        <v>0</v>
      </c>
      <c r="H71" s="412">
        <v>0</v>
      </c>
      <c r="I71" s="55" t="s">
        <v>12</v>
      </c>
      <c r="J71" s="76">
        <v>0</v>
      </c>
      <c r="K71" s="76">
        <v>0</v>
      </c>
      <c r="L71" s="76">
        <v>0</v>
      </c>
      <c r="M71" s="412">
        <v>0</v>
      </c>
      <c r="N71" s="462">
        <v>0</v>
      </c>
      <c r="O71" s="462">
        <v>0</v>
      </c>
      <c r="P71" s="462">
        <v>0</v>
      </c>
      <c r="Q71" s="462">
        <v>0</v>
      </c>
      <c r="R71" s="462">
        <v>0</v>
      </c>
      <c r="S71" s="462">
        <v>0</v>
      </c>
    </row>
    <row r="72" spans="1:19" ht="29" x14ac:dyDescent="0.35">
      <c r="A72" s="59" t="s">
        <v>130</v>
      </c>
      <c r="B72" s="80" t="s">
        <v>13</v>
      </c>
      <c r="C72" s="80" t="s">
        <v>14</v>
      </c>
      <c r="D72" s="338">
        <v>90791</v>
      </c>
      <c r="E72" s="238"/>
      <c r="F72" s="61" t="s">
        <v>12</v>
      </c>
      <c r="G72" s="61" t="s">
        <v>12</v>
      </c>
      <c r="H72" s="55" t="s">
        <v>12</v>
      </c>
      <c r="I72" s="55" t="s">
        <v>12</v>
      </c>
      <c r="J72" s="55" t="s">
        <v>12</v>
      </c>
      <c r="K72" s="55" t="s">
        <v>12</v>
      </c>
      <c r="L72" s="61">
        <v>0</v>
      </c>
      <c r="M72" s="55" t="s">
        <v>12</v>
      </c>
      <c r="N72" s="82">
        <v>0</v>
      </c>
      <c r="O72" s="82" t="s">
        <v>12</v>
      </c>
      <c r="P72" s="82">
        <v>0</v>
      </c>
      <c r="Q72" s="82" t="s">
        <v>12</v>
      </c>
      <c r="R72" s="82">
        <v>0</v>
      </c>
      <c r="S72" s="82">
        <v>0</v>
      </c>
    </row>
    <row r="73" spans="1:19" ht="43.5" x14ac:dyDescent="0.35">
      <c r="A73" s="59" t="s">
        <v>130</v>
      </c>
      <c r="B73" s="80" t="s">
        <v>16</v>
      </c>
      <c r="C73" s="80" t="s">
        <v>999</v>
      </c>
      <c r="D73" s="338">
        <v>90846</v>
      </c>
      <c r="E73" s="238">
        <v>3</v>
      </c>
      <c r="F73" s="61" t="s">
        <v>12</v>
      </c>
      <c r="G73" s="61" t="s">
        <v>12</v>
      </c>
      <c r="H73" s="55" t="s">
        <v>12</v>
      </c>
      <c r="I73" s="55" t="s">
        <v>12</v>
      </c>
      <c r="J73" s="55" t="s">
        <v>12</v>
      </c>
      <c r="K73" s="55" t="s">
        <v>12</v>
      </c>
      <c r="L73" s="61">
        <v>0</v>
      </c>
      <c r="M73" s="55" t="s">
        <v>12</v>
      </c>
      <c r="N73" s="82">
        <v>0</v>
      </c>
      <c r="O73" s="82" t="s">
        <v>12</v>
      </c>
      <c r="P73" s="82">
        <v>0</v>
      </c>
      <c r="Q73" s="82" t="s">
        <v>12</v>
      </c>
      <c r="R73" s="82">
        <v>0</v>
      </c>
      <c r="S73" s="82">
        <v>0</v>
      </c>
    </row>
    <row r="74" spans="1:19" ht="58" x14ac:dyDescent="0.35">
      <c r="A74" s="59" t="s">
        <v>130</v>
      </c>
      <c r="B74" s="80" t="s">
        <v>16</v>
      </c>
      <c r="C74" s="80" t="s">
        <v>1001</v>
      </c>
      <c r="D74" s="338">
        <v>90847</v>
      </c>
      <c r="E74" s="238">
        <v>3</v>
      </c>
      <c r="F74" s="61" t="s">
        <v>12</v>
      </c>
      <c r="G74" s="61" t="s">
        <v>12</v>
      </c>
      <c r="H74" s="55" t="s">
        <v>12</v>
      </c>
      <c r="I74" s="55" t="s">
        <v>12</v>
      </c>
      <c r="J74" s="55" t="s">
        <v>12</v>
      </c>
      <c r="K74" s="55" t="s">
        <v>12</v>
      </c>
      <c r="L74" s="61">
        <v>0</v>
      </c>
      <c r="M74" s="55" t="s">
        <v>12</v>
      </c>
      <c r="N74" s="82">
        <v>0</v>
      </c>
      <c r="O74" s="82" t="s">
        <v>12</v>
      </c>
      <c r="P74" s="82">
        <v>0</v>
      </c>
      <c r="Q74" s="82" t="s">
        <v>12</v>
      </c>
      <c r="R74" s="82">
        <v>0</v>
      </c>
      <c r="S74" s="82">
        <v>0</v>
      </c>
    </row>
    <row r="75" spans="1:19" ht="43.5" x14ac:dyDescent="0.35">
      <c r="A75" s="59" t="s">
        <v>130</v>
      </c>
      <c r="B75" s="80" t="s">
        <v>16</v>
      </c>
      <c r="C75" s="80" t="s">
        <v>17</v>
      </c>
      <c r="D75" s="338">
        <v>90849</v>
      </c>
      <c r="E75" s="238"/>
      <c r="F75" s="61" t="s">
        <v>12</v>
      </c>
      <c r="G75" s="61" t="s">
        <v>12</v>
      </c>
      <c r="H75" s="55" t="s">
        <v>12</v>
      </c>
      <c r="I75" s="55" t="s">
        <v>12</v>
      </c>
      <c r="J75" s="55" t="s">
        <v>12</v>
      </c>
      <c r="K75" s="55" t="s">
        <v>12</v>
      </c>
      <c r="L75" s="61">
        <v>0</v>
      </c>
      <c r="M75" s="55" t="s">
        <v>12</v>
      </c>
      <c r="N75" s="82">
        <v>0</v>
      </c>
      <c r="O75" s="82" t="s">
        <v>12</v>
      </c>
      <c r="P75" s="82">
        <v>0</v>
      </c>
      <c r="Q75" s="82" t="s">
        <v>12</v>
      </c>
      <c r="R75" s="82">
        <v>0</v>
      </c>
      <c r="S75" s="82">
        <v>0</v>
      </c>
    </row>
    <row r="76" spans="1:19" ht="116" x14ac:dyDescent="0.35">
      <c r="A76" s="59" t="s">
        <v>130</v>
      </c>
      <c r="B76" s="80" t="s">
        <v>13</v>
      </c>
      <c r="C76" s="80" t="s">
        <v>18</v>
      </c>
      <c r="D76" s="338">
        <v>90885</v>
      </c>
      <c r="E76" s="238"/>
      <c r="F76" s="61" t="s">
        <v>12</v>
      </c>
      <c r="G76" s="61" t="s">
        <v>12</v>
      </c>
      <c r="H76" s="55" t="s">
        <v>12</v>
      </c>
      <c r="I76" s="55" t="s">
        <v>12</v>
      </c>
      <c r="J76" s="55" t="s">
        <v>12</v>
      </c>
      <c r="K76" s="55" t="s">
        <v>12</v>
      </c>
      <c r="L76" s="61">
        <v>0</v>
      </c>
      <c r="M76" s="55" t="s">
        <v>12</v>
      </c>
      <c r="N76" s="82">
        <v>0</v>
      </c>
      <c r="O76" s="82" t="s">
        <v>12</v>
      </c>
      <c r="P76" s="82">
        <v>0</v>
      </c>
      <c r="Q76" s="82" t="s">
        <v>12</v>
      </c>
      <c r="R76" s="82">
        <v>0</v>
      </c>
      <c r="S76" s="82">
        <v>0</v>
      </c>
    </row>
    <row r="77" spans="1:19" ht="101.5" x14ac:dyDescent="0.35">
      <c r="A77" s="59" t="s">
        <v>130</v>
      </c>
      <c r="B77" s="80" t="s">
        <v>10</v>
      </c>
      <c r="C77" s="80" t="s">
        <v>19</v>
      </c>
      <c r="D77" s="338">
        <v>90887</v>
      </c>
      <c r="E77" s="238"/>
      <c r="F77" s="61" t="s">
        <v>12</v>
      </c>
      <c r="G77" s="61" t="s">
        <v>12</v>
      </c>
      <c r="H77" s="55" t="s">
        <v>12</v>
      </c>
      <c r="I77" s="55" t="s">
        <v>12</v>
      </c>
      <c r="J77" s="55" t="s">
        <v>12</v>
      </c>
      <c r="K77" s="55" t="s">
        <v>12</v>
      </c>
      <c r="L77" s="61">
        <v>0</v>
      </c>
      <c r="M77" s="414">
        <v>0</v>
      </c>
      <c r="N77" s="82">
        <v>0</v>
      </c>
      <c r="O77" s="82">
        <v>0</v>
      </c>
      <c r="P77" s="82">
        <v>0</v>
      </c>
      <c r="Q77" s="82">
        <v>0</v>
      </c>
      <c r="R77" s="82">
        <v>0</v>
      </c>
      <c r="S77" s="82">
        <v>0</v>
      </c>
    </row>
    <row r="78" spans="1:19" ht="29" x14ac:dyDescent="0.35">
      <c r="A78" s="59" t="s">
        <v>130</v>
      </c>
      <c r="B78" s="80" t="s">
        <v>13</v>
      </c>
      <c r="C78" s="80" t="s">
        <v>22</v>
      </c>
      <c r="D78" s="338">
        <v>96130</v>
      </c>
      <c r="E78" s="238">
        <v>4</v>
      </c>
      <c r="F78" s="61" t="s">
        <v>12</v>
      </c>
      <c r="G78" s="61" t="s">
        <v>12</v>
      </c>
      <c r="H78" s="55" t="s">
        <v>12</v>
      </c>
      <c r="I78" s="55" t="s">
        <v>12</v>
      </c>
      <c r="J78" s="55" t="s">
        <v>12</v>
      </c>
      <c r="K78" s="55" t="s">
        <v>12</v>
      </c>
      <c r="L78" s="55" t="s">
        <v>12</v>
      </c>
      <c r="M78" s="55" t="s">
        <v>12</v>
      </c>
      <c r="N78" s="82">
        <v>0</v>
      </c>
      <c r="O78" s="82" t="s">
        <v>12</v>
      </c>
      <c r="P78" s="82">
        <v>0</v>
      </c>
      <c r="Q78" s="82" t="s">
        <v>12</v>
      </c>
      <c r="R78" s="82">
        <v>0</v>
      </c>
      <c r="S78" s="82">
        <v>0</v>
      </c>
    </row>
    <row r="79" spans="1:19" ht="43.5" x14ac:dyDescent="0.35">
      <c r="A79" s="59" t="s">
        <v>130</v>
      </c>
      <c r="B79" s="80" t="s">
        <v>13</v>
      </c>
      <c r="C79" s="80" t="s">
        <v>23</v>
      </c>
      <c r="D79" s="338">
        <v>96131</v>
      </c>
      <c r="E79" s="238">
        <v>4</v>
      </c>
      <c r="F79" s="61" t="s">
        <v>12</v>
      </c>
      <c r="G79" s="61" t="s">
        <v>12</v>
      </c>
      <c r="H79" s="55" t="s">
        <v>12</v>
      </c>
      <c r="I79" s="55" t="s">
        <v>12</v>
      </c>
      <c r="J79" s="55" t="s">
        <v>12</v>
      </c>
      <c r="K79" s="55" t="s">
        <v>12</v>
      </c>
      <c r="L79" s="55" t="s">
        <v>12</v>
      </c>
      <c r="M79" s="55" t="s">
        <v>12</v>
      </c>
      <c r="N79" s="82">
        <v>0</v>
      </c>
      <c r="O79" s="82" t="s">
        <v>12</v>
      </c>
      <c r="P79" s="82">
        <v>0</v>
      </c>
      <c r="Q79" s="82" t="s">
        <v>12</v>
      </c>
      <c r="R79" s="82">
        <v>0</v>
      </c>
      <c r="S79" s="82">
        <v>0</v>
      </c>
    </row>
    <row r="80" spans="1:19" ht="72.5" x14ac:dyDescent="0.35">
      <c r="A80" s="59" t="s">
        <v>130</v>
      </c>
      <c r="B80" s="80" t="s">
        <v>10</v>
      </c>
      <c r="C80" s="80" t="s">
        <v>25</v>
      </c>
      <c r="D80" s="338">
        <v>96170</v>
      </c>
      <c r="E80" s="238">
        <v>2</v>
      </c>
      <c r="F80" s="414">
        <v>0</v>
      </c>
      <c r="G80" s="414">
        <v>0</v>
      </c>
      <c r="H80" s="414">
        <v>0</v>
      </c>
      <c r="I80" s="55" t="s">
        <v>12</v>
      </c>
      <c r="J80" s="55" t="s">
        <v>12</v>
      </c>
      <c r="K80" s="55" t="s">
        <v>12</v>
      </c>
      <c r="L80" s="61">
        <v>0</v>
      </c>
      <c r="M80" s="414">
        <v>0</v>
      </c>
      <c r="N80" s="82">
        <v>0</v>
      </c>
      <c r="O80" s="82">
        <v>0</v>
      </c>
      <c r="P80" s="82">
        <v>0</v>
      </c>
      <c r="Q80" s="82" t="s">
        <v>12</v>
      </c>
      <c r="R80" s="82">
        <v>0</v>
      </c>
      <c r="S80" s="82">
        <v>0</v>
      </c>
    </row>
    <row r="81" spans="1:19" ht="87" x14ac:dyDescent="0.35">
      <c r="A81" s="59" t="s">
        <v>130</v>
      </c>
      <c r="B81" s="80" t="s">
        <v>10</v>
      </c>
      <c r="C81" s="80" t="s">
        <v>26</v>
      </c>
      <c r="D81" s="338">
        <v>96171</v>
      </c>
      <c r="E81" s="238"/>
      <c r="F81" s="414">
        <v>0</v>
      </c>
      <c r="G81" s="414">
        <v>0</v>
      </c>
      <c r="H81" s="414">
        <v>0</v>
      </c>
      <c r="I81" s="55" t="s">
        <v>12</v>
      </c>
      <c r="J81" s="55" t="s">
        <v>12</v>
      </c>
      <c r="K81" s="55" t="s">
        <v>12</v>
      </c>
      <c r="L81" s="61">
        <v>0</v>
      </c>
      <c r="M81" s="414">
        <v>0</v>
      </c>
      <c r="N81" s="82">
        <v>0</v>
      </c>
      <c r="O81" s="82">
        <v>0</v>
      </c>
      <c r="P81" s="82">
        <v>0</v>
      </c>
      <c r="Q81" s="82" t="s">
        <v>12</v>
      </c>
      <c r="R81" s="82">
        <v>0</v>
      </c>
      <c r="S81" s="82">
        <v>0</v>
      </c>
    </row>
    <row r="82" spans="1:19" ht="43.5" x14ac:dyDescent="0.35">
      <c r="A82" s="59" t="s">
        <v>130</v>
      </c>
      <c r="B82" s="80" t="s">
        <v>13</v>
      </c>
      <c r="C82" s="80" t="s">
        <v>27</v>
      </c>
      <c r="D82" s="338">
        <v>98966</v>
      </c>
      <c r="E82" s="238">
        <v>0.5</v>
      </c>
      <c r="F82" s="61" t="s">
        <v>12</v>
      </c>
      <c r="G82" s="61" t="s">
        <v>12</v>
      </c>
      <c r="H82" s="55" t="s">
        <v>12</v>
      </c>
      <c r="I82" s="55" t="s">
        <v>12</v>
      </c>
      <c r="J82" s="55" t="s">
        <v>12</v>
      </c>
      <c r="K82" s="55" t="s">
        <v>12</v>
      </c>
      <c r="L82" s="61">
        <v>0</v>
      </c>
      <c r="M82" s="55" t="s">
        <v>12</v>
      </c>
      <c r="N82" s="82">
        <v>0</v>
      </c>
      <c r="O82" s="82" t="s">
        <v>12</v>
      </c>
      <c r="P82" s="82">
        <v>0</v>
      </c>
      <c r="Q82" s="82" t="s">
        <v>12</v>
      </c>
      <c r="R82" s="82">
        <v>0</v>
      </c>
      <c r="S82" s="82" t="s">
        <v>12</v>
      </c>
    </row>
    <row r="83" spans="1:19" ht="43.5" x14ac:dyDescent="0.35">
      <c r="A83" s="59" t="s">
        <v>130</v>
      </c>
      <c r="B83" s="80" t="s">
        <v>13</v>
      </c>
      <c r="C83" s="80" t="s">
        <v>28</v>
      </c>
      <c r="D83" s="338">
        <v>98967</v>
      </c>
      <c r="E83" s="238"/>
      <c r="F83" s="61" t="s">
        <v>12</v>
      </c>
      <c r="G83" s="61" t="s">
        <v>12</v>
      </c>
      <c r="H83" s="55" t="s">
        <v>12</v>
      </c>
      <c r="I83" s="55" t="s">
        <v>12</v>
      </c>
      <c r="J83" s="55" t="s">
        <v>12</v>
      </c>
      <c r="K83" s="55" t="s">
        <v>12</v>
      </c>
      <c r="L83" s="61">
        <v>0</v>
      </c>
      <c r="M83" s="55" t="s">
        <v>12</v>
      </c>
      <c r="N83" s="82">
        <v>0</v>
      </c>
      <c r="O83" s="82" t="s">
        <v>12</v>
      </c>
      <c r="P83" s="82">
        <v>0</v>
      </c>
      <c r="Q83" s="82" t="s">
        <v>12</v>
      </c>
      <c r="R83" s="82">
        <v>0</v>
      </c>
      <c r="S83" s="82" t="s">
        <v>12</v>
      </c>
    </row>
    <row r="84" spans="1:19" ht="43.5" x14ac:dyDescent="0.35">
      <c r="A84" s="59" t="s">
        <v>130</v>
      </c>
      <c r="B84" s="80" t="s">
        <v>13</v>
      </c>
      <c r="C84" s="80" t="s">
        <v>29</v>
      </c>
      <c r="D84" s="338">
        <v>98968</v>
      </c>
      <c r="E84" s="238">
        <v>1.5</v>
      </c>
      <c r="F84" s="61" t="s">
        <v>12</v>
      </c>
      <c r="G84" s="61" t="s">
        <v>12</v>
      </c>
      <c r="H84" s="55" t="s">
        <v>12</v>
      </c>
      <c r="I84" s="55" t="s">
        <v>12</v>
      </c>
      <c r="J84" s="55" t="s">
        <v>12</v>
      </c>
      <c r="K84" s="55" t="s">
        <v>12</v>
      </c>
      <c r="L84" s="61">
        <v>0</v>
      </c>
      <c r="M84" s="55" t="s">
        <v>12</v>
      </c>
      <c r="N84" s="82">
        <v>0</v>
      </c>
      <c r="O84" s="82" t="s">
        <v>12</v>
      </c>
      <c r="P84" s="82">
        <v>0</v>
      </c>
      <c r="Q84" s="82" t="s">
        <v>12</v>
      </c>
      <c r="R84" s="82">
        <v>0</v>
      </c>
      <c r="S84" s="82" t="s">
        <v>12</v>
      </c>
    </row>
    <row r="85" spans="1:19" ht="29" x14ac:dyDescent="0.35">
      <c r="A85" s="59" t="s">
        <v>130</v>
      </c>
      <c r="B85" s="80" t="s">
        <v>13</v>
      </c>
      <c r="C85" s="80" t="s">
        <v>38</v>
      </c>
      <c r="D85" s="338">
        <v>99341</v>
      </c>
      <c r="E85" s="238"/>
      <c r="F85" s="61" t="s">
        <v>12</v>
      </c>
      <c r="G85" s="55" t="s">
        <v>12</v>
      </c>
      <c r="H85" s="55" t="s">
        <v>12</v>
      </c>
      <c r="I85" s="55" t="s">
        <v>12</v>
      </c>
      <c r="J85" s="55" t="s">
        <v>12</v>
      </c>
      <c r="K85" s="55" t="s">
        <v>12</v>
      </c>
      <c r="L85" s="55" t="s">
        <v>12</v>
      </c>
      <c r="M85" s="55" t="s">
        <v>12</v>
      </c>
      <c r="N85" s="82" t="s">
        <v>12</v>
      </c>
      <c r="O85" s="82" t="s">
        <v>12</v>
      </c>
      <c r="P85" s="82">
        <v>0</v>
      </c>
      <c r="Q85" s="82" t="s">
        <v>12</v>
      </c>
      <c r="R85" s="82">
        <v>0</v>
      </c>
      <c r="S85" s="82">
        <v>0</v>
      </c>
    </row>
    <row r="86" spans="1:19" ht="29" x14ac:dyDescent="0.35">
      <c r="A86" s="59" t="s">
        <v>130</v>
      </c>
      <c r="B86" s="80" t="s">
        <v>13</v>
      </c>
      <c r="C86" s="80" t="s">
        <v>39</v>
      </c>
      <c r="D86" s="338">
        <v>99342</v>
      </c>
      <c r="E86" s="238">
        <v>2</v>
      </c>
      <c r="F86" s="61" t="s">
        <v>12</v>
      </c>
      <c r="G86" s="55" t="s">
        <v>12</v>
      </c>
      <c r="H86" s="55" t="s">
        <v>12</v>
      </c>
      <c r="I86" s="55" t="s">
        <v>12</v>
      </c>
      <c r="J86" s="55" t="s">
        <v>12</v>
      </c>
      <c r="K86" s="55" t="s">
        <v>12</v>
      </c>
      <c r="L86" s="55" t="s">
        <v>12</v>
      </c>
      <c r="M86" s="55" t="s">
        <v>12</v>
      </c>
      <c r="N86" s="82" t="s">
        <v>12</v>
      </c>
      <c r="O86" s="82" t="s">
        <v>12</v>
      </c>
      <c r="P86" s="82">
        <v>0</v>
      </c>
      <c r="Q86" s="82" t="s">
        <v>12</v>
      </c>
      <c r="R86" s="82">
        <v>0</v>
      </c>
      <c r="S86" s="82">
        <v>0</v>
      </c>
    </row>
    <row r="87" spans="1:19" ht="29" x14ac:dyDescent="0.35">
      <c r="A87" s="59" t="s">
        <v>130</v>
      </c>
      <c r="B87" s="80" t="s">
        <v>13</v>
      </c>
      <c r="C87" s="80" t="s">
        <v>40</v>
      </c>
      <c r="D87" s="338">
        <v>99344</v>
      </c>
      <c r="E87" s="238">
        <v>4</v>
      </c>
      <c r="F87" s="61" t="s">
        <v>12</v>
      </c>
      <c r="G87" s="55" t="s">
        <v>12</v>
      </c>
      <c r="H87" s="55" t="s">
        <v>12</v>
      </c>
      <c r="I87" s="55" t="s">
        <v>12</v>
      </c>
      <c r="J87" s="55" t="s">
        <v>12</v>
      </c>
      <c r="K87" s="55" t="s">
        <v>12</v>
      </c>
      <c r="L87" s="55" t="s">
        <v>12</v>
      </c>
      <c r="M87" s="55" t="s">
        <v>12</v>
      </c>
      <c r="N87" s="82" t="s">
        <v>12</v>
      </c>
      <c r="O87" s="82" t="s">
        <v>12</v>
      </c>
      <c r="P87" s="82">
        <v>0</v>
      </c>
      <c r="Q87" s="82" t="s">
        <v>12</v>
      </c>
      <c r="R87" s="82">
        <v>0</v>
      </c>
      <c r="S87" s="82">
        <v>0</v>
      </c>
    </row>
    <row r="88" spans="1:19" ht="29" x14ac:dyDescent="0.35">
      <c r="A88" s="59" t="s">
        <v>130</v>
      </c>
      <c r="B88" s="80" t="s">
        <v>13</v>
      </c>
      <c r="C88" s="80" t="s">
        <v>41</v>
      </c>
      <c r="D88" s="338">
        <v>99345</v>
      </c>
      <c r="E88" s="238">
        <v>5</v>
      </c>
      <c r="F88" s="61" t="s">
        <v>12</v>
      </c>
      <c r="G88" s="55" t="s">
        <v>12</v>
      </c>
      <c r="H88" s="55" t="s">
        <v>12</v>
      </c>
      <c r="I88" s="55" t="s">
        <v>12</v>
      </c>
      <c r="J88" s="55" t="s">
        <v>12</v>
      </c>
      <c r="K88" s="55" t="s">
        <v>12</v>
      </c>
      <c r="L88" s="55" t="s">
        <v>12</v>
      </c>
      <c r="M88" s="55" t="s">
        <v>12</v>
      </c>
      <c r="N88" s="82" t="s">
        <v>12</v>
      </c>
      <c r="O88" s="82" t="s">
        <v>12</v>
      </c>
      <c r="P88" s="82">
        <v>0</v>
      </c>
      <c r="Q88" s="82" t="s">
        <v>12</v>
      </c>
      <c r="R88" s="82">
        <v>0</v>
      </c>
      <c r="S88" s="82">
        <v>0</v>
      </c>
    </row>
    <row r="89" spans="1:19" ht="43.5" x14ac:dyDescent="0.35">
      <c r="A89" s="59" t="s">
        <v>130</v>
      </c>
      <c r="B89" s="80" t="s">
        <v>13</v>
      </c>
      <c r="C89" s="80" t="s">
        <v>42</v>
      </c>
      <c r="D89" s="338">
        <v>99347</v>
      </c>
      <c r="E89" s="238"/>
      <c r="F89" s="61" t="s">
        <v>12</v>
      </c>
      <c r="G89" s="55" t="s">
        <v>12</v>
      </c>
      <c r="H89" s="55" t="s">
        <v>12</v>
      </c>
      <c r="I89" s="55" t="s">
        <v>12</v>
      </c>
      <c r="J89" s="55" t="s">
        <v>12</v>
      </c>
      <c r="K89" s="55" t="s">
        <v>12</v>
      </c>
      <c r="L89" s="55" t="s">
        <v>12</v>
      </c>
      <c r="M89" s="55" t="s">
        <v>12</v>
      </c>
      <c r="N89" s="82" t="s">
        <v>12</v>
      </c>
      <c r="O89" s="82" t="s">
        <v>12</v>
      </c>
      <c r="P89" s="82">
        <v>0</v>
      </c>
      <c r="Q89" s="82" t="s">
        <v>12</v>
      </c>
      <c r="R89" s="82">
        <v>0</v>
      </c>
      <c r="S89" s="82">
        <v>0</v>
      </c>
    </row>
    <row r="90" spans="1:19" ht="43.5" x14ac:dyDescent="0.35">
      <c r="A90" s="59" t="s">
        <v>130</v>
      </c>
      <c r="B90" s="80" t="s">
        <v>13</v>
      </c>
      <c r="C90" s="80" t="s">
        <v>43</v>
      </c>
      <c r="D90" s="338">
        <v>99348</v>
      </c>
      <c r="E90" s="238">
        <v>2</v>
      </c>
      <c r="F90" s="61" t="s">
        <v>12</v>
      </c>
      <c r="G90" s="55" t="s">
        <v>12</v>
      </c>
      <c r="H90" s="55" t="s">
        <v>12</v>
      </c>
      <c r="I90" s="55" t="s">
        <v>12</v>
      </c>
      <c r="J90" s="55" t="s">
        <v>12</v>
      </c>
      <c r="K90" s="55" t="s">
        <v>12</v>
      </c>
      <c r="L90" s="55" t="s">
        <v>12</v>
      </c>
      <c r="M90" s="55" t="s">
        <v>12</v>
      </c>
      <c r="N90" s="82" t="s">
        <v>12</v>
      </c>
      <c r="O90" s="82" t="s">
        <v>12</v>
      </c>
      <c r="P90" s="82">
        <v>0</v>
      </c>
      <c r="Q90" s="82" t="s">
        <v>12</v>
      </c>
      <c r="R90" s="82">
        <v>0</v>
      </c>
      <c r="S90" s="82">
        <v>0</v>
      </c>
    </row>
    <row r="91" spans="1:19" ht="43.5" x14ac:dyDescent="0.35">
      <c r="A91" s="59" t="s">
        <v>130</v>
      </c>
      <c r="B91" s="80" t="s">
        <v>13</v>
      </c>
      <c r="C91" s="80" t="s">
        <v>44</v>
      </c>
      <c r="D91" s="338">
        <v>99349</v>
      </c>
      <c r="E91" s="238">
        <v>3</v>
      </c>
      <c r="F91" s="61" t="s">
        <v>12</v>
      </c>
      <c r="G91" s="55" t="s">
        <v>12</v>
      </c>
      <c r="H91" s="55" t="s">
        <v>12</v>
      </c>
      <c r="I91" s="55" t="s">
        <v>12</v>
      </c>
      <c r="J91" s="55" t="s">
        <v>12</v>
      </c>
      <c r="K91" s="55" t="s">
        <v>12</v>
      </c>
      <c r="L91" s="55" t="s">
        <v>12</v>
      </c>
      <c r="M91" s="55" t="s">
        <v>12</v>
      </c>
      <c r="N91" s="82" t="s">
        <v>12</v>
      </c>
      <c r="O91" s="82" t="s">
        <v>12</v>
      </c>
      <c r="P91" s="82">
        <v>0</v>
      </c>
      <c r="Q91" s="82" t="s">
        <v>12</v>
      </c>
      <c r="R91" s="82">
        <v>0</v>
      </c>
      <c r="S91" s="82">
        <v>0</v>
      </c>
    </row>
    <row r="92" spans="1:19" ht="43.5" x14ac:dyDescent="0.35">
      <c r="A92" s="59" t="s">
        <v>130</v>
      </c>
      <c r="B92" s="80" t="s">
        <v>13</v>
      </c>
      <c r="C92" s="80" t="s">
        <v>45</v>
      </c>
      <c r="D92" s="338">
        <v>99350</v>
      </c>
      <c r="E92" s="238">
        <v>4</v>
      </c>
      <c r="F92" s="61" t="s">
        <v>12</v>
      </c>
      <c r="G92" s="55" t="s">
        <v>12</v>
      </c>
      <c r="H92" s="55" t="s">
        <v>12</v>
      </c>
      <c r="I92" s="55" t="s">
        <v>12</v>
      </c>
      <c r="J92" s="55" t="s">
        <v>12</v>
      </c>
      <c r="K92" s="55" t="s">
        <v>12</v>
      </c>
      <c r="L92" s="55" t="s">
        <v>12</v>
      </c>
      <c r="M92" s="55" t="s">
        <v>12</v>
      </c>
      <c r="N92" s="82" t="s">
        <v>12</v>
      </c>
      <c r="O92" s="82" t="s">
        <v>12</v>
      </c>
      <c r="P92" s="82">
        <v>0</v>
      </c>
      <c r="Q92" s="82" t="s">
        <v>12</v>
      </c>
      <c r="R92" s="82">
        <v>0</v>
      </c>
      <c r="S92" s="82">
        <v>0</v>
      </c>
    </row>
    <row r="93" spans="1:19" ht="116" x14ac:dyDescent="0.35">
      <c r="A93" s="59" t="s">
        <v>130</v>
      </c>
      <c r="B93" s="80" t="s">
        <v>13</v>
      </c>
      <c r="C93" s="104" t="s">
        <v>1017</v>
      </c>
      <c r="D93" s="338" t="s">
        <v>58</v>
      </c>
      <c r="E93" s="238"/>
      <c r="F93" s="414">
        <v>0</v>
      </c>
      <c r="G93" s="414">
        <v>0</v>
      </c>
      <c r="H93" s="414">
        <v>0</v>
      </c>
      <c r="I93" s="55" t="s">
        <v>12</v>
      </c>
      <c r="J93" s="61">
        <v>0</v>
      </c>
      <c r="K93" s="61">
        <v>0</v>
      </c>
      <c r="L93" s="61">
        <v>0</v>
      </c>
      <c r="M93" s="414">
        <v>0</v>
      </c>
      <c r="N93" s="82">
        <v>0</v>
      </c>
      <c r="O93" s="82">
        <v>0</v>
      </c>
      <c r="P93" s="82">
        <v>0</v>
      </c>
      <c r="Q93" s="82">
        <v>0</v>
      </c>
      <c r="R93" s="82">
        <v>0</v>
      </c>
      <c r="S93" s="82">
        <v>0</v>
      </c>
    </row>
    <row r="94" spans="1:19" ht="43.5" x14ac:dyDescent="0.35">
      <c r="A94" s="59" t="s">
        <v>130</v>
      </c>
      <c r="B94" s="80" t="s">
        <v>59</v>
      </c>
      <c r="C94" s="80" t="s">
        <v>60</v>
      </c>
      <c r="D94" s="338" t="s">
        <v>61</v>
      </c>
      <c r="E94" s="238"/>
      <c r="F94" s="61" t="s">
        <v>12</v>
      </c>
      <c r="G94" s="61" t="s">
        <v>12</v>
      </c>
      <c r="H94" s="61" t="s">
        <v>12</v>
      </c>
      <c r="I94" s="55" t="s">
        <v>12</v>
      </c>
      <c r="J94" s="61">
        <v>0</v>
      </c>
      <c r="K94" s="61">
        <v>0</v>
      </c>
      <c r="L94" s="61">
        <v>0</v>
      </c>
      <c r="M94" s="414">
        <v>0</v>
      </c>
      <c r="N94" s="82">
        <v>0</v>
      </c>
      <c r="O94" s="82">
        <v>0</v>
      </c>
      <c r="P94" s="82">
        <v>0</v>
      </c>
      <c r="Q94" s="82" t="s">
        <v>12</v>
      </c>
      <c r="R94" s="82">
        <v>0</v>
      </c>
      <c r="S94" s="82">
        <v>0</v>
      </c>
    </row>
    <row r="95" spans="1:19" ht="58" x14ac:dyDescent="0.35">
      <c r="A95" s="59" t="s">
        <v>130</v>
      </c>
      <c r="B95" s="80" t="s">
        <v>62</v>
      </c>
      <c r="C95" s="80" t="s">
        <v>63</v>
      </c>
      <c r="D95" s="338" t="s">
        <v>64</v>
      </c>
      <c r="E95" s="238">
        <v>4.5</v>
      </c>
      <c r="F95" s="61" t="s">
        <v>12</v>
      </c>
      <c r="G95" s="61" t="s">
        <v>12</v>
      </c>
      <c r="H95" s="61" t="s">
        <v>12</v>
      </c>
      <c r="I95" s="55" t="s">
        <v>12</v>
      </c>
      <c r="J95" s="61">
        <v>0</v>
      </c>
      <c r="K95" s="61">
        <v>0</v>
      </c>
      <c r="L95" s="61">
        <v>0</v>
      </c>
      <c r="M95" s="414">
        <v>0</v>
      </c>
      <c r="N95" s="82">
        <v>0</v>
      </c>
      <c r="O95" s="82">
        <v>0</v>
      </c>
      <c r="P95" s="82">
        <v>0</v>
      </c>
      <c r="Q95" s="82" t="s">
        <v>12</v>
      </c>
      <c r="R95" s="82">
        <v>0</v>
      </c>
      <c r="S95" s="82">
        <v>0</v>
      </c>
    </row>
    <row r="96" spans="1:19" ht="58" x14ac:dyDescent="0.35">
      <c r="A96" s="59" t="s">
        <v>130</v>
      </c>
      <c r="B96" s="80" t="s">
        <v>65</v>
      </c>
      <c r="C96" s="80" t="s">
        <v>66</v>
      </c>
      <c r="D96" s="338" t="s">
        <v>67</v>
      </c>
      <c r="E96" s="238"/>
      <c r="F96" s="61" t="s">
        <v>12</v>
      </c>
      <c r="G96" s="414">
        <v>0</v>
      </c>
      <c r="H96" s="414">
        <v>0</v>
      </c>
      <c r="I96" s="55" t="s">
        <v>12</v>
      </c>
      <c r="J96" s="61">
        <v>0</v>
      </c>
      <c r="K96" s="61">
        <v>0</v>
      </c>
      <c r="L96" s="61">
        <v>0</v>
      </c>
      <c r="M96" s="414">
        <v>0</v>
      </c>
      <c r="N96" s="82">
        <v>0</v>
      </c>
      <c r="O96" s="82">
        <v>0</v>
      </c>
      <c r="P96" s="82">
        <v>0</v>
      </c>
      <c r="Q96" s="82" t="s">
        <v>12</v>
      </c>
      <c r="R96" s="82">
        <v>0</v>
      </c>
      <c r="S96" s="82">
        <v>0</v>
      </c>
    </row>
    <row r="97" spans="1:20" ht="101.5" x14ac:dyDescent="0.35">
      <c r="A97" s="59" t="s">
        <v>130</v>
      </c>
      <c r="B97" s="80" t="s">
        <v>68</v>
      </c>
      <c r="C97" s="80" t="s">
        <v>69</v>
      </c>
      <c r="D97" s="338" t="s">
        <v>70</v>
      </c>
      <c r="E97" s="238"/>
      <c r="F97" s="76" t="s">
        <v>12</v>
      </c>
      <c r="G97" s="55" t="s">
        <v>12</v>
      </c>
      <c r="H97" s="55" t="s">
        <v>12</v>
      </c>
      <c r="I97" s="61">
        <v>0</v>
      </c>
      <c r="J97" s="55" t="s">
        <v>12</v>
      </c>
      <c r="K97" s="55" t="s">
        <v>12</v>
      </c>
      <c r="L97" s="55" t="s">
        <v>12</v>
      </c>
      <c r="M97" s="55" t="s">
        <v>12</v>
      </c>
      <c r="N97" s="82" t="s">
        <v>12</v>
      </c>
      <c r="O97" s="82" t="s">
        <v>12</v>
      </c>
      <c r="P97" s="82" t="s">
        <v>12</v>
      </c>
      <c r="Q97" s="82" t="s">
        <v>12</v>
      </c>
      <c r="R97" s="82" t="s">
        <v>12</v>
      </c>
      <c r="S97" s="462" t="s">
        <v>12</v>
      </c>
    </row>
    <row r="98" spans="1:20" ht="29" x14ac:dyDescent="0.35">
      <c r="A98" s="59" t="s">
        <v>130</v>
      </c>
      <c r="B98" s="80" t="s">
        <v>68</v>
      </c>
      <c r="C98" s="80" t="s">
        <v>75</v>
      </c>
      <c r="D98" s="338" t="s">
        <v>76</v>
      </c>
      <c r="E98" s="238"/>
      <c r="F98" s="76" t="s">
        <v>12</v>
      </c>
      <c r="G98" s="55" t="s">
        <v>12</v>
      </c>
      <c r="H98" s="55" t="s">
        <v>12</v>
      </c>
      <c r="I98" s="61">
        <v>0</v>
      </c>
      <c r="J98" s="55" t="s">
        <v>12</v>
      </c>
      <c r="K98" s="55" t="s">
        <v>12</v>
      </c>
      <c r="L98" s="55" t="s">
        <v>12</v>
      </c>
      <c r="M98" s="55" t="s">
        <v>12</v>
      </c>
      <c r="N98" s="82" t="s">
        <v>12</v>
      </c>
      <c r="O98" s="82" t="s">
        <v>12</v>
      </c>
      <c r="P98" s="82" t="s">
        <v>12</v>
      </c>
      <c r="Q98" s="82" t="s">
        <v>12</v>
      </c>
      <c r="R98" s="82" t="s">
        <v>12</v>
      </c>
      <c r="S98" s="462" t="s">
        <v>12</v>
      </c>
    </row>
    <row r="99" spans="1:20" ht="72.5" x14ac:dyDescent="0.35">
      <c r="A99" s="59" t="s">
        <v>130</v>
      </c>
      <c r="B99" s="80" t="s">
        <v>13</v>
      </c>
      <c r="C99" s="80" t="s">
        <v>77</v>
      </c>
      <c r="D99" s="338" t="s">
        <v>78</v>
      </c>
      <c r="E99" s="238"/>
      <c r="F99" s="414">
        <v>0</v>
      </c>
      <c r="G99" s="414">
        <v>0</v>
      </c>
      <c r="H99" s="414">
        <v>0</v>
      </c>
      <c r="I99" s="55">
        <v>0</v>
      </c>
      <c r="J99" s="55">
        <v>0</v>
      </c>
      <c r="K99" s="55">
        <v>0</v>
      </c>
      <c r="L99" s="55">
        <v>0</v>
      </c>
      <c r="M99" s="55" t="s">
        <v>12</v>
      </c>
      <c r="N99" s="82">
        <v>0</v>
      </c>
      <c r="O99" s="82">
        <v>0</v>
      </c>
      <c r="P99" s="82">
        <v>0</v>
      </c>
      <c r="Q99" s="82">
        <v>0</v>
      </c>
      <c r="R99" s="82">
        <v>0</v>
      </c>
      <c r="S99" s="82">
        <v>0</v>
      </c>
    </row>
    <row r="100" spans="1:20" ht="29" x14ac:dyDescent="0.35">
      <c r="A100" s="59" t="s">
        <v>130</v>
      </c>
      <c r="B100" s="80" t="s">
        <v>13</v>
      </c>
      <c r="C100" s="80" t="s">
        <v>79</v>
      </c>
      <c r="D100" s="338" t="s">
        <v>80</v>
      </c>
      <c r="E100" s="55" t="s">
        <v>12</v>
      </c>
      <c r="F100" s="431">
        <v>0</v>
      </c>
      <c r="G100" s="431">
        <v>0</v>
      </c>
      <c r="H100" s="414">
        <v>0</v>
      </c>
      <c r="I100" s="2" t="s">
        <v>12</v>
      </c>
      <c r="J100" s="61">
        <v>0</v>
      </c>
      <c r="K100" s="61">
        <v>0</v>
      </c>
      <c r="L100" s="211">
        <v>0</v>
      </c>
      <c r="M100" s="61" t="s">
        <v>12</v>
      </c>
      <c r="N100" s="467">
        <v>0</v>
      </c>
      <c r="O100" s="82">
        <v>0</v>
      </c>
      <c r="P100" s="467">
        <v>0</v>
      </c>
      <c r="Q100" s="82">
        <v>0</v>
      </c>
      <c r="R100" s="467">
        <v>0</v>
      </c>
      <c r="S100" s="82">
        <v>0</v>
      </c>
    </row>
    <row r="101" spans="1:20" ht="43.5" x14ac:dyDescent="0.35">
      <c r="A101" s="59" t="s">
        <v>130</v>
      </c>
      <c r="B101" s="80" t="s">
        <v>13</v>
      </c>
      <c r="C101" s="80" t="s">
        <v>955</v>
      </c>
      <c r="D101" s="338" t="s">
        <v>952</v>
      </c>
      <c r="E101" s="238"/>
      <c r="F101" s="414">
        <v>76.680000000000007</v>
      </c>
      <c r="G101" s="414">
        <v>76.680000000000007</v>
      </c>
      <c r="H101" s="414">
        <v>76.680000000000007</v>
      </c>
      <c r="I101" s="55" t="s">
        <v>12</v>
      </c>
      <c r="J101" s="61">
        <v>76.682400000000001</v>
      </c>
      <c r="K101" s="61">
        <v>76.682400000000001</v>
      </c>
      <c r="L101" s="61">
        <v>76.682400000000001</v>
      </c>
      <c r="M101" s="61" t="s">
        <v>12</v>
      </c>
      <c r="N101" s="82">
        <v>76.682400000000001</v>
      </c>
      <c r="O101" s="82">
        <v>76.682400000000001</v>
      </c>
      <c r="P101" s="82">
        <v>76.682400000000001</v>
      </c>
      <c r="Q101" s="82">
        <v>76.682400000000001</v>
      </c>
      <c r="R101" s="82">
        <v>76.682400000000001</v>
      </c>
      <c r="S101" s="82">
        <v>76.682400000000001</v>
      </c>
      <c r="T101" s="2" t="s">
        <v>954</v>
      </c>
    </row>
    <row r="102" spans="1:20" ht="101.5" x14ac:dyDescent="0.35">
      <c r="A102" s="59" t="s">
        <v>130</v>
      </c>
      <c r="B102" s="80" t="s">
        <v>59</v>
      </c>
      <c r="C102" s="80" t="s">
        <v>81</v>
      </c>
      <c r="D102" s="338" t="s">
        <v>82</v>
      </c>
      <c r="E102" s="238"/>
      <c r="F102" s="61" t="s">
        <v>12</v>
      </c>
      <c r="G102" s="414">
        <v>0</v>
      </c>
      <c r="H102" s="414">
        <v>0</v>
      </c>
      <c r="I102" s="61">
        <v>0</v>
      </c>
      <c r="J102" s="61">
        <v>0</v>
      </c>
      <c r="K102" s="61">
        <v>0</v>
      </c>
      <c r="L102" s="61">
        <v>0</v>
      </c>
      <c r="M102" s="414">
        <v>0</v>
      </c>
      <c r="N102" s="82">
        <v>0</v>
      </c>
      <c r="O102" s="82">
        <v>0</v>
      </c>
      <c r="P102" s="82">
        <v>0</v>
      </c>
      <c r="Q102" s="82">
        <v>0</v>
      </c>
      <c r="R102" s="82">
        <v>0</v>
      </c>
      <c r="S102" s="82">
        <v>0</v>
      </c>
    </row>
    <row r="103" spans="1:20" ht="43.5" x14ac:dyDescent="0.35">
      <c r="A103" s="59" t="s">
        <v>130</v>
      </c>
      <c r="B103" s="80" t="s">
        <v>85</v>
      </c>
      <c r="C103" s="104" t="s">
        <v>964</v>
      </c>
      <c r="D103" s="338" t="s">
        <v>87</v>
      </c>
      <c r="E103" s="238"/>
      <c r="F103" s="414">
        <v>0</v>
      </c>
      <c r="G103" s="414">
        <v>0</v>
      </c>
      <c r="H103" s="414">
        <v>0</v>
      </c>
      <c r="I103" s="55" t="s">
        <v>12</v>
      </c>
      <c r="J103" s="61">
        <v>0</v>
      </c>
      <c r="K103" s="61">
        <v>0</v>
      </c>
      <c r="L103" s="61">
        <v>0</v>
      </c>
      <c r="M103" s="414">
        <v>0</v>
      </c>
      <c r="N103" s="82">
        <v>0</v>
      </c>
      <c r="O103" s="82">
        <v>0</v>
      </c>
      <c r="P103" s="82">
        <v>0</v>
      </c>
      <c r="Q103" s="82" t="s">
        <v>12</v>
      </c>
      <c r="R103" s="82">
        <v>0</v>
      </c>
      <c r="S103" s="82">
        <v>0</v>
      </c>
    </row>
    <row r="104" spans="1:20" ht="116" x14ac:dyDescent="0.35">
      <c r="A104" s="59" t="s">
        <v>130</v>
      </c>
      <c r="B104" s="80" t="s">
        <v>85</v>
      </c>
      <c r="C104" s="104" t="s">
        <v>849</v>
      </c>
      <c r="D104" s="338" t="s">
        <v>87</v>
      </c>
      <c r="E104" s="238">
        <v>4.5</v>
      </c>
      <c r="F104" s="414">
        <v>0</v>
      </c>
      <c r="G104" s="414">
        <v>0</v>
      </c>
      <c r="H104" s="414">
        <v>0</v>
      </c>
      <c r="I104" s="55" t="s">
        <v>12</v>
      </c>
      <c r="J104" s="61">
        <v>0</v>
      </c>
      <c r="K104" s="61">
        <v>0</v>
      </c>
      <c r="L104" s="61">
        <v>0</v>
      </c>
      <c r="M104" s="414">
        <v>0</v>
      </c>
      <c r="N104" s="82">
        <v>0</v>
      </c>
      <c r="O104" s="82">
        <v>0</v>
      </c>
      <c r="P104" s="82">
        <v>0</v>
      </c>
      <c r="Q104" s="82" t="s">
        <v>12</v>
      </c>
      <c r="R104" s="82">
        <v>0</v>
      </c>
      <c r="S104" s="82">
        <v>0</v>
      </c>
    </row>
    <row r="105" spans="1:20" ht="29" x14ac:dyDescent="0.35">
      <c r="A105" s="59" t="s">
        <v>130</v>
      </c>
      <c r="B105" s="80" t="s">
        <v>85</v>
      </c>
      <c r="C105" s="80" t="s">
        <v>88</v>
      </c>
      <c r="D105" s="338" t="s">
        <v>89</v>
      </c>
      <c r="E105" s="238"/>
      <c r="F105" s="414">
        <v>0</v>
      </c>
      <c r="G105" s="414">
        <v>0</v>
      </c>
      <c r="H105" s="414">
        <v>0</v>
      </c>
      <c r="I105" s="55" t="s">
        <v>12</v>
      </c>
      <c r="J105" s="61">
        <v>0</v>
      </c>
      <c r="K105" s="61">
        <v>0</v>
      </c>
      <c r="L105" s="61">
        <v>0</v>
      </c>
      <c r="M105" s="414">
        <v>0</v>
      </c>
      <c r="N105" s="82">
        <v>0</v>
      </c>
      <c r="O105" s="82">
        <v>0</v>
      </c>
      <c r="P105" s="82">
        <v>0</v>
      </c>
      <c r="Q105" s="82" t="s">
        <v>12</v>
      </c>
      <c r="R105" s="82">
        <v>0</v>
      </c>
      <c r="S105" s="82">
        <v>0</v>
      </c>
    </row>
    <row r="106" spans="1:20" ht="58" x14ac:dyDescent="0.35">
      <c r="A106" s="59" t="s">
        <v>130</v>
      </c>
      <c r="B106" s="80" t="s">
        <v>59</v>
      </c>
      <c r="C106" s="80" t="s">
        <v>90</v>
      </c>
      <c r="D106" s="338" t="s">
        <v>91</v>
      </c>
      <c r="E106" s="238"/>
      <c r="F106" s="61" t="s">
        <v>12</v>
      </c>
      <c r="G106" s="61" t="s">
        <v>12</v>
      </c>
      <c r="H106" s="61" t="s">
        <v>12</v>
      </c>
      <c r="I106" s="55" t="s">
        <v>12</v>
      </c>
      <c r="J106" s="61">
        <v>0</v>
      </c>
      <c r="K106" s="61">
        <v>0</v>
      </c>
      <c r="L106" s="61">
        <v>0</v>
      </c>
      <c r="M106" s="61" t="s">
        <v>12</v>
      </c>
      <c r="N106" s="82">
        <v>0</v>
      </c>
      <c r="O106" s="82">
        <v>0</v>
      </c>
      <c r="P106" s="82">
        <v>0</v>
      </c>
      <c r="Q106" s="82" t="s">
        <v>12</v>
      </c>
      <c r="R106" s="82">
        <v>0</v>
      </c>
      <c r="S106" s="82">
        <v>0</v>
      </c>
    </row>
    <row r="107" spans="1:20" ht="72.5" x14ac:dyDescent="0.35">
      <c r="A107" s="59" t="s">
        <v>130</v>
      </c>
      <c r="B107" s="80" t="s">
        <v>92</v>
      </c>
      <c r="C107" s="80" t="s">
        <v>93</v>
      </c>
      <c r="D107" s="338" t="s">
        <v>94</v>
      </c>
      <c r="E107" s="238"/>
      <c r="F107" s="61" t="s">
        <v>12</v>
      </c>
      <c r="G107" s="414">
        <v>0</v>
      </c>
      <c r="H107" s="414">
        <v>0</v>
      </c>
      <c r="I107" s="55" t="s">
        <v>12</v>
      </c>
      <c r="J107" s="61">
        <v>0</v>
      </c>
      <c r="K107" s="61">
        <v>0</v>
      </c>
      <c r="L107" s="61">
        <v>0</v>
      </c>
      <c r="M107" s="414">
        <v>0</v>
      </c>
      <c r="N107" s="82">
        <v>0</v>
      </c>
      <c r="O107" s="82">
        <v>0</v>
      </c>
      <c r="P107" s="82">
        <v>0</v>
      </c>
      <c r="Q107" s="82" t="s">
        <v>12</v>
      </c>
      <c r="R107" s="82">
        <v>0</v>
      </c>
      <c r="S107" s="82">
        <v>0</v>
      </c>
    </row>
    <row r="108" spans="1:20" ht="43.5" x14ac:dyDescent="0.35">
      <c r="A108" s="59" t="s">
        <v>130</v>
      </c>
      <c r="B108" s="80" t="s">
        <v>10</v>
      </c>
      <c r="C108" s="80" t="s">
        <v>95</v>
      </c>
      <c r="D108" s="338" t="s">
        <v>96</v>
      </c>
      <c r="E108" s="238"/>
      <c r="F108" s="414">
        <v>0</v>
      </c>
      <c r="G108" s="414">
        <v>0</v>
      </c>
      <c r="H108" s="414">
        <v>0</v>
      </c>
      <c r="I108" s="55" t="s">
        <v>12</v>
      </c>
      <c r="J108" s="61">
        <v>0</v>
      </c>
      <c r="K108" s="61">
        <v>0</v>
      </c>
      <c r="L108" s="61">
        <v>0</v>
      </c>
      <c r="M108" s="414">
        <v>0</v>
      </c>
      <c r="N108" s="82">
        <v>0</v>
      </c>
      <c r="O108" s="82">
        <v>0</v>
      </c>
      <c r="P108" s="82">
        <v>0</v>
      </c>
      <c r="Q108" s="82">
        <v>0</v>
      </c>
      <c r="R108" s="82">
        <v>0</v>
      </c>
      <c r="S108" s="82">
        <v>0</v>
      </c>
    </row>
    <row r="109" spans="1:20" ht="116" x14ac:dyDescent="0.35">
      <c r="A109" s="2" t="s">
        <v>122</v>
      </c>
      <c r="B109" s="2" t="s">
        <v>749</v>
      </c>
      <c r="C109" s="2" t="s">
        <v>967</v>
      </c>
      <c r="D109" s="339" t="s">
        <v>56</v>
      </c>
      <c r="E109" s="238"/>
      <c r="F109" s="413">
        <v>7.4222222222222216</v>
      </c>
      <c r="G109" s="413">
        <v>9.2777777777777786</v>
      </c>
      <c r="H109" s="466" t="s">
        <v>12</v>
      </c>
      <c r="I109" s="226" t="s">
        <v>12</v>
      </c>
      <c r="J109" s="226">
        <v>10.915555555555555</v>
      </c>
      <c r="K109" s="226">
        <v>11.462222222222222</v>
      </c>
      <c r="L109" s="226">
        <v>13.208351933333333</v>
      </c>
      <c r="M109" s="413">
        <v>17.466666666666665</v>
      </c>
      <c r="N109" s="470">
        <v>20.304444444444446</v>
      </c>
      <c r="O109" s="470">
        <v>20.522222222222222</v>
      </c>
      <c r="P109" s="470">
        <v>22.705266133333332</v>
      </c>
      <c r="Q109" s="470">
        <v>24.233333333333334</v>
      </c>
      <c r="R109" s="470">
        <v>25.106784666666666</v>
      </c>
      <c r="S109" s="470">
        <v>50.541049133333331</v>
      </c>
    </row>
    <row r="110" spans="1:20" ht="101.5" x14ac:dyDescent="0.35">
      <c r="A110" s="2" t="s">
        <v>122</v>
      </c>
      <c r="B110" s="2" t="s">
        <v>749</v>
      </c>
      <c r="C110" s="2" t="s">
        <v>55</v>
      </c>
      <c r="D110" s="339" t="s">
        <v>56</v>
      </c>
      <c r="E110" s="238"/>
      <c r="F110" s="413">
        <v>33.402939599999996</v>
      </c>
      <c r="G110" s="413">
        <v>41.753674499999995</v>
      </c>
      <c r="H110" s="466" t="s">
        <v>12</v>
      </c>
      <c r="I110" s="226" t="s">
        <v>12</v>
      </c>
      <c r="J110" s="226">
        <v>49.12</v>
      </c>
      <c r="K110" s="226">
        <v>51.58</v>
      </c>
      <c r="L110" s="226">
        <v>59.437583699999998</v>
      </c>
      <c r="M110" s="413">
        <v>78.595151999999999</v>
      </c>
      <c r="N110" s="470">
        <v>91.37</v>
      </c>
      <c r="O110" s="470">
        <v>92.35</v>
      </c>
      <c r="P110" s="470">
        <v>102.1736976</v>
      </c>
      <c r="Q110" s="470">
        <v>109.05</v>
      </c>
      <c r="R110" s="470">
        <v>112.980531</v>
      </c>
      <c r="S110" s="470">
        <v>227.43472109999999</v>
      </c>
    </row>
    <row r="111" spans="1:20" ht="62" x14ac:dyDescent="0.35">
      <c r="A111" s="2" t="s">
        <v>122</v>
      </c>
      <c r="B111" s="2" t="s">
        <v>765</v>
      </c>
      <c r="C111" s="328" t="s">
        <v>854</v>
      </c>
      <c r="D111" s="339" t="s">
        <v>766</v>
      </c>
      <c r="E111" s="238"/>
      <c r="F111" s="413">
        <v>33.402939599999996</v>
      </c>
      <c r="G111" s="413">
        <v>41.753674499999995</v>
      </c>
      <c r="H111" s="413">
        <v>48.630750299999995</v>
      </c>
      <c r="I111" s="226" t="s">
        <v>12</v>
      </c>
      <c r="J111" s="226">
        <v>49.121969999999997</v>
      </c>
      <c r="K111" s="226">
        <v>51.578068500000001</v>
      </c>
      <c r="L111" s="226">
        <v>59.437583699999998</v>
      </c>
      <c r="M111" s="413">
        <v>78.595151999999999</v>
      </c>
      <c r="N111" s="470">
        <v>91.366864199999995</v>
      </c>
      <c r="O111" s="470">
        <v>92.349303599999999</v>
      </c>
      <c r="P111" s="470">
        <v>102.1736976</v>
      </c>
      <c r="Q111" s="470" t="s">
        <v>12</v>
      </c>
      <c r="R111" s="470">
        <v>112.980531</v>
      </c>
      <c r="S111" s="470">
        <v>227.43472109999999</v>
      </c>
    </row>
    <row r="112" spans="1:20" ht="29" x14ac:dyDescent="0.35">
      <c r="A112" s="2" t="s">
        <v>122</v>
      </c>
      <c r="B112" s="2" t="s">
        <v>765</v>
      </c>
      <c r="C112" s="2" t="s">
        <v>767</v>
      </c>
      <c r="D112" s="339" t="s">
        <v>768</v>
      </c>
      <c r="E112" s="238"/>
      <c r="F112" s="413">
        <v>33.402939599999996</v>
      </c>
      <c r="G112" s="413">
        <v>41.753674499999995</v>
      </c>
      <c r="H112" s="413">
        <v>48.630750299999995</v>
      </c>
      <c r="I112" s="226" t="s">
        <v>12</v>
      </c>
      <c r="J112" s="226">
        <v>49.121969999999997</v>
      </c>
      <c r="K112" s="226">
        <v>51.578068500000001</v>
      </c>
      <c r="L112" s="226">
        <v>59.437583699999998</v>
      </c>
      <c r="M112" s="413">
        <v>78.595151999999999</v>
      </c>
      <c r="N112" s="470">
        <v>91.366864199999995</v>
      </c>
      <c r="O112" s="470">
        <v>92.349303599999999</v>
      </c>
      <c r="P112" s="470">
        <v>102.1736976</v>
      </c>
      <c r="Q112" s="470" t="s">
        <v>12</v>
      </c>
      <c r="R112" s="470">
        <v>112.980531</v>
      </c>
      <c r="S112" s="470">
        <v>227.43472109999999</v>
      </c>
    </row>
    <row r="113" spans="1:19" ht="15.5" x14ac:dyDescent="0.35">
      <c r="A113" s="2" t="s">
        <v>122</v>
      </c>
      <c r="B113" s="2" t="s">
        <v>765</v>
      </c>
      <c r="C113" s="328" t="s">
        <v>769</v>
      </c>
      <c r="D113" s="339" t="s">
        <v>770</v>
      </c>
      <c r="E113" s="238"/>
      <c r="F113" s="413">
        <v>33.402939599999996</v>
      </c>
      <c r="G113" s="413">
        <v>41.753674499999995</v>
      </c>
      <c r="H113" s="413">
        <v>48.630750299999995</v>
      </c>
      <c r="I113" s="226" t="s">
        <v>12</v>
      </c>
      <c r="J113" s="226">
        <v>49.121969999999997</v>
      </c>
      <c r="K113" s="226">
        <v>51.578068500000001</v>
      </c>
      <c r="L113" s="226">
        <v>59.437583699999998</v>
      </c>
      <c r="M113" s="413">
        <v>78.595151999999999</v>
      </c>
      <c r="N113" s="470">
        <v>91.366864199999995</v>
      </c>
      <c r="O113" s="470">
        <v>92.349303599999999</v>
      </c>
      <c r="P113" s="470">
        <v>102.1736976</v>
      </c>
      <c r="Q113" s="470" t="s">
        <v>12</v>
      </c>
      <c r="R113" s="470">
        <v>112.980531</v>
      </c>
      <c r="S113" s="470">
        <v>227.43472109999999</v>
      </c>
    </row>
    <row r="114" spans="1:19" ht="43.5" x14ac:dyDescent="0.35">
      <c r="A114" s="2" t="s">
        <v>122</v>
      </c>
      <c r="B114" s="2" t="s">
        <v>54</v>
      </c>
      <c r="C114" s="2" t="s">
        <v>71</v>
      </c>
      <c r="D114" s="339" t="s">
        <v>72</v>
      </c>
      <c r="E114" s="238"/>
      <c r="F114" s="413">
        <v>33.402939599999996</v>
      </c>
      <c r="G114" s="413">
        <v>41.753674499999995</v>
      </c>
      <c r="H114" s="413">
        <v>48.630750299999995</v>
      </c>
      <c r="I114" s="226" t="s">
        <v>12</v>
      </c>
      <c r="J114" s="226" t="s">
        <v>12</v>
      </c>
      <c r="K114" s="226" t="s">
        <v>12</v>
      </c>
      <c r="L114" s="226" t="s">
        <v>12</v>
      </c>
      <c r="M114" s="413">
        <v>78.595151999999999</v>
      </c>
      <c r="N114" s="470" t="s">
        <v>12</v>
      </c>
      <c r="O114" s="470">
        <v>92.349303599999999</v>
      </c>
      <c r="P114" s="470">
        <v>102.1736976</v>
      </c>
      <c r="Q114" s="470">
        <v>109.0507734</v>
      </c>
      <c r="R114" s="470">
        <v>112.980531</v>
      </c>
      <c r="S114" s="470">
        <v>227.43472109999999</v>
      </c>
    </row>
    <row r="115" spans="1:19" ht="43.5" x14ac:dyDescent="0.35">
      <c r="A115" s="2" t="s">
        <v>122</v>
      </c>
      <c r="B115" s="2" t="s">
        <v>54</v>
      </c>
      <c r="C115" s="2" t="s">
        <v>1024</v>
      </c>
      <c r="D115" s="339" t="s">
        <v>778</v>
      </c>
      <c r="E115" s="238"/>
      <c r="F115" s="413">
        <v>33.402939599999996</v>
      </c>
      <c r="G115" s="413">
        <v>41.753674499999995</v>
      </c>
      <c r="H115" s="413">
        <v>48.630750299999995</v>
      </c>
      <c r="I115" s="226" t="s">
        <v>12</v>
      </c>
      <c r="J115" s="226" t="s">
        <v>12</v>
      </c>
      <c r="K115" s="226" t="s">
        <v>12</v>
      </c>
      <c r="L115" s="226" t="s">
        <v>12</v>
      </c>
      <c r="M115" s="226" t="s">
        <v>12</v>
      </c>
      <c r="N115" s="470" t="s">
        <v>12</v>
      </c>
      <c r="O115" s="470">
        <v>92.349303599999999</v>
      </c>
      <c r="P115" s="470">
        <v>102.1736976</v>
      </c>
      <c r="Q115" s="470">
        <v>109.0507734</v>
      </c>
      <c r="R115" s="470">
        <v>112.980531</v>
      </c>
      <c r="S115" s="470">
        <v>227.43472109999999</v>
      </c>
    </row>
    <row r="116" spans="1:19" ht="72.5" x14ac:dyDescent="0.35">
      <c r="A116" s="2" t="s">
        <v>122</v>
      </c>
      <c r="B116" s="2" t="s">
        <v>54</v>
      </c>
      <c r="C116" s="2" t="s">
        <v>1025</v>
      </c>
      <c r="D116" s="339" t="s">
        <v>778</v>
      </c>
      <c r="E116" s="238"/>
      <c r="F116" s="413">
        <v>7.4222222222222216</v>
      </c>
      <c r="G116" s="413">
        <v>9.2777777777777786</v>
      </c>
      <c r="H116" s="413">
        <v>10.806666666666667</v>
      </c>
      <c r="I116" s="226" t="s">
        <v>12</v>
      </c>
      <c r="J116" s="226" t="s">
        <v>12</v>
      </c>
      <c r="K116" s="226" t="s">
        <v>12</v>
      </c>
      <c r="L116" s="226" t="s">
        <v>12</v>
      </c>
      <c r="M116" s="226" t="s">
        <v>12</v>
      </c>
      <c r="N116" s="470" t="s">
        <v>12</v>
      </c>
      <c r="O116" s="470">
        <v>20.522067466666666</v>
      </c>
      <c r="P116" s="470">
        <v>22.705266133333332</v>
      </c>
      <c r="Q116" s="470">
        <v>24.2335052</v>
      </c>
      <c r="R116" s="470">
        <v>25.106784666666666</v>
      </c>
      <c r="S116" s="470">
        <v>50.541049133333331</v>
      </c>
    </row>
    <row r="117" spans="1:19" ht="43.5" x14ac:dyDescent="0.35">
      <c r="A117" s="2" t="s">
        <v>126</v>
      </c>
      <c r="B117" s="2" t="s">
        <v>764</v>
      </c>
      <c r="C117" s="80" t="s">
        <v>15</v>
      </c>
      <c r="D117" s="333">
        <v>90792</v>
      </c>
      <c r="E117" s="238"/>
      <c r="F117" s="76" t="s">
        <v>12</v>
      </c>
      <c r="G117" s="226" t="s">
        <v>12</v>
      </c>
      <c r="H117" s="226" t="s">
        <v>12</v>
      </c>
      <c r="I117" s="226" t="s">
        <v>12</v>
      </c>
      <c r="J117" s="226" t="s">
        <v>12</v>
      </c>
      <c r="K117" s="226" t="s">
        <v>12</v>
      </c>
      <c r="L117" s="226" t="s">
        <v>12</v>
      </c>
      <c r="M117" s="226" t="s">
        <v>12</v>
      </c>
      <c r="N117" s="470" t="s">
        <v>12</v>
      </c>
      <c r="O117" s="470" t="s">
        <v>12</v>
      </c>
      <c r="P117" s="82">
        <v>102.1736976</v>
      </c>
      <c r="Q117" s="82" t="s">
        <v>12</v>
      </c>
      <c r="R117" s="82">
        <v>112.980531</v>
      </c>
      <c r="S117" s="462">
        <v>227.43472109999999</v>
      </c>
    </row>
    <row r="118" spans="1:19" ht="43.5" x14ac:dyDescent="0.35">
      <c r="A118" s="2" t="s">
        <v>126</v>
      </c>
      <c r="B118" s="2" t="s">
        <v>749</v>
      </c>
      <c r="C118" s="2" t="s">
        <v>30</v>
      </c>
      <c r="D118" s="333">
        <v>99202</v>
      </c>
      <c r="E118" s="238"/>
      <c r="F118" s="226" t="s">
        <v>12</v>
      </c>
      <c r="G118" s="226" t="s">
        <v>12</v>
      </c>
      <c r="H118" s="226" t="s">
        <v>12</v>
      </c>
      <c r="I118" s="226" t="s">
        <v>12</v>
      </c>
      <c r="J118" s="226" t="s">
        <v>12</v>
      </c>
      <c r="K118" s="226" t="s">
        <v>12</v>
      </c>
      <c r="L118" s="226" t="s">
        <v>12</v>
      </c>
      <c r="M118" s="226" t="s">
        <v>12</v>
      </c>
      <c r="N118" s="470" t="s">
        <v>12</v>
      </c>
      <c r="O118" s="470" t="s">
        <v>12</v>
      </c>
      <c r="P118" s="470">
        <v>102.1736976</v>
      </c>
      <c r="Q118" s="470" t="s">
        <v>12</v>
      </c>
      <c r="R118" s="470">
        <v>112.980531</v>
      </c>
      <c r="S118" s="470">
        <v>227.43472109999999</v>
      </c>
    </row>
    <row r="119" spans="1:19" ht="58" x14ac:dyDescent="0.35">
      <c r="A119" s="2" t="s">
        <v>126</v>
      </c>
      <c r="B119" s="2" t="s">
        <v>749</v>
      </c>
      <c r="C119" s="2" t="s">
        <v>31</v>
      </c>
      <c r="D119" s="333">
        <v>99203</v>
      </c>
      <c r="E119" s="238"/>
      <c r="F119" s="226" t="s">
        <v>12</v>
      </c>
      <c r="G119" s="226" t="s">
        <v>12</v>
      </c>
      <c r="H119" s="226" t="s">
        <v>12</v>
      </c>
      <c r="I119" s="226" t="s">
        <v>12</v>
      </c>
      <c r="J119" s="226" t="s">
        <v>12</v>
      </c>
      <c r="K119" s="226" t="s">
        <v>12</v>
      </c>
      <c r="L119" s="226" t="s">
        <v>12</v>
      </c>
      <c r="M119" s="226" t="s">
        <v>12</v>
      </c>
      <c r="N119" s="470" t="s">
        <v>12</v>
      </c>
      <c r="O119" s="470" t="s">
        <v>12</v>
      </c>
      <c r="P119" s="470">
        <v>204.34739519999999</v>
      </c>
      <c r="Q119" s="470" t="s">
        <v>12</v>
      </c>
      <c r="R119" s="470">
        <v>225.961062</v>
      </c>
      <c r="S119" s="470">
        <v>454.86944219999998</v>
      </c>
    </row>
    <row r="120" spans="1:19" ht="58" x14ac:dyDescent="0.35">
      <c r="A120" s="2" t="s">
        <v>126</v>
      </c>
      <c r="B120" s="2" t="s">
        <v>749</v>
      </c>
      <c r="C120" s="2" t="s">
        <v>32</v>
      </c>
      <c r="D120" s="333">
        <v>99204</v>
      </c>
      <c r="E120" s="238"/>
      <c r="F120" s="226" t="s">
        <v>12</v>
      </c>
      <c r="G120" s="226" t="s">
        <v>12</v>
      </c>
      <c r="H120" s="226" t="s">
        <v>12</v>
      </c>
      <c r="I120" s="226" t="s">
        <v>12</v>
      </c>
      <c r="J120" s="226" t="s">
        <v>12</v>
      </c>
      <c r="K120" s="226" t="s">
        <v>12</v>
      </c>
      <c r="L120" s="226" t="s">
        <v>12</v>
      </c>
      <c r="M120" s="226" t="s">
        <v>12</v>
      </c>
      <c r="N120" s="470" t="s">
        <v>12</v>
      </c>
      <c r="O120" s="470" t="s">
        <v>12</v>
      </c>
      <c r="P120" s="470">
        <v>306.52109280000002</v>
      </c>
      <c r="Q120" s="470" t="s">
        <v>12</v>
      </c>
      <c r="R120" s="470">
        <v>338.94159300000001</v>
      </c>
      <c r="S120" s="470">
        <v>682.30416330000003</v>
      </c>
    </row>
    <row r="121" spans="1:19" ht="58" x14ac:dyDescent="0.35">
      <c r="A121" s="2" t="s">
        <v>126</v>
      </c>
      <c r="B121" s="2" t="s">
        <v>749</v>
      </c>
      <c r="C121" s="2" t="s">
        <v>33</v>
      </c>
      <c r="D121" s="333">
        <v>99205</v>
      </c>
      <c r="E121" s="238"/>
      <c r="F121" s="226" t="s">
        <v>12</v>
      </c>
      <c r="G121" s="226" t="s">
        <v>12</v>
      </c>
      <c r="H121" s="226" t="s">
        <v>12</v>
      </c>
      <c r="I121" s="226" t="s">
        <v>12</v>
      </c>
      <c r="J121" s="226" t="s">
        <v>12</v>
      </c>
      <c r="K121" s="226" t="s">
        <v>12</v>
      </c>
      <c r="L121" s="226" t="s">
        <v>12</v>
      </c>
      <c r="M121" s="226" t="s">
        <v>12</v>
      </c>
      <c r="N121" s="470" t="s">
        <v>12</v>
      </c>
      <c r="O121" s="470" t="s">
        <v>12</v>
      </c>
      <c r="P121" s="470">
        <v>408.69479039999999</v>
      </c>
      <c r="Q121" s="470" t="s">
        <v>12</v>
      </c>
      <c r="R121" s="470">
        <v>451.922124</v>
      </c>
      <c r="S121" s="470">
        <v>909.73888439999996</v>
      </c>
    </row>
    <row r="122" spans="1:19" ht="58" x14ac:dyDescent="0.35">
      <c r="A122" s="2" t="s">
        <v>126</v>
      </c>
      <c r="B122" s="2" t="s">
        <v>749</v>
      </c>
      <c r="C122" s="2" t="s">
        <v>34</v>
      </c>
      <c r="D122" s="333">
        <v>99212</v>
      </c>
      <c r="E122" s="238"/>
      <c r="F122" s="226" t="s">
        <v>12</v>
      </c>
      <c r="G122" s="226" t="s">
        <v>12</v>
      </c>
      <c r="H122" s="226" t="s">
        <v>12</v>
      </c>
      <c r="I122" s="226" t="s">
        <v>12</v>
      </c>
      <c r="J122" s="226" t="s">
        <v>12</v>
      </c>
      <c r="K122" s="226" t="s">
        <v>12</v>
      </c>
      <c r="L122" s="226" t="s">
        <v>12</v>
      </c>
      <c r="M122" s="226" t="s">
        <v>12</v>
      </c>
      <c r="N122" s="470" t="s">
        <v>12</v>
      </c>
      <c r="O122" s="470" t="s">
        <v>12</v>
      </c>
      <c r="P122" s="470">
        <v>102.1736976</v>
      </c>
      <c r="Q122" s="470" t="s">
        <v>12</v>
      </c>
      <c r="R122" s="470">
        <v>112.980531</v>
      </c>
      <c r="S122" s="470">
        <v>227.43472109999999</v>
      </c>
    </row>
    <row r="123" spans="1:19" ht="58" x14ac:dyDescent="0.35">
      <c r="A123" s="2" t="s">
        <v>126</v>
      </c>
      <c r="B123" s="2" t="s">
        <v>749</v>
      </c>
      <c r="C123" s="2" t="s">
        <v>35</v>
      </c>
      <c r="D123" s="333">
        <v>99213</v>
      </c>
      <c r="E123" s="238"/>
      <c r="F123" s="226" t="s">
        <v>12</v>
      </c>
      <c r="G123" s="226" t="s">
        <v>12</v>
      </c>
      <c r="H123" s="226" t="s">
        <v>12</v>
      </c>
      <c r="I123" s="226" t="s">
        <v>12</v>
      </c>
      <c r="J123" s="226" t="s">
        <v>12</v>
      </c>
      <c r="K123" s="226" t="s">
        <v>12</v>
      </c>
      <c r="L123" s="226" t="s">
        <v>12</v>
      </c>
      <c r="M123" s="226" t="s">
        <v>12</v>
      </c>
      <c r="N123" s="470" t="s">
        <v>12</v>
      </c>
      <c r="O123" s="470" t="s">
        <v>12</v>
      </c>
      <c r="P123" s="470">
        <v>163.47791616000001</v>
      </c>
      <c r="Q123" s="470" t="s">
        <v>12</v>
      </c>
      <c r="R123" s="470">
        <v>180.76884960000001</v>
      </c>
      <c r="S123" s="470">
        <v>363.89555375999998</v>
      </c>
    </row>
    <row r="124" spans="1:19" ht="58" x14ac:dyDescent="0.35">
      <c r="A124" s="2" t="s">
        <v>126</v>
      </c>
      <c r="B124" s="2" t="s">
        <v>749</v>
      </c>
      <c r="C124" s="2" t="s">
        <v>36</v>
      </c>
      <c r="D124" s="333">
        <v>99214</v>
      </c>
      <c r="E124" s="238"/>
      <c r="F124" s="226" t="s">
        <v>12</v>
      </c>
      <c r="G124" s="226" t="s">
        <v>12</v>
      </c>
      <c r="H124" s="226" t="s">
        <v>12</v>
      </c>
      <c r="I124" s="226" t="s">
        <v>12</v>
      </c>
      <c r="J124" s="226" t="s">
        <v>12</v>
      </c>
      <c r="K124" s="226" t="s">
        <v>12</v>
      </c>
      <c r="L124" s="226" t="s">
        <v>12</v>
      </c>
      <c r="M124" s="226" t="s">
        <v>12</v>
      </c>
      <c r="N124" s="470" t="s">
        <v>12</v>
      </c>
      <c r="O124" s="470" t="s">
        <v>12</v>
      </c>
      <c r="P124" s="470">
        <v>204.34739519999999</v>
      </c>
      <c r="Q124" s="470" t="s">
        <v>12</v>
      </c>
      <c r="R124" s="470">
        <v>225.961062</v>
      </c>
      <c r="S124" s="470">
        <v>454.86944219999998</v>
      </c>
    </row>
    <row r="125" spans="1:19" ht="58" x14ac:dyDescent="0.35">
      <c r="A125" s="2" t="s">
        <v>126</v>
      </c>
      <c r="B125" s="2" t="s">
        <v>749</v>
      </c>
      <c r="C125" s="2" t="s">
        <v>37</v>
      </c>
      <c r="D125" s="333">
        <v>99215</v>
      </c>
      <c r="E125" s="238"/>
      <c r="F125" s="226" t="s">
        <v>12</v>
      </c>
      <c r="G125" s="226" t="s">
        <v>12</v>
      </c>
      <c r="H125" s="226" t="s">
        <v>12</v>
      </c>
      <c r="I125" s="226" t="s">
        <v>12</v>
      </c>
      <c r="J125" s="226" t="s">
        <v>12</v>
      </c>
      <c r="K125" s="226" t="s">
        <v>12</v>
      </c>
      <c r="L125" s="226" t="s">
        <v>12</v>
      </c>
      <c r="M125" s="226" t="s">
        <v>12</v>
      </c>
      <c r="N125" s="470" t="s">
        <v>12</v>
      </c>
      <c r="O125" s="470" t="s">
        <v>12</v>
      </c>
      <c r="P125" s="470">
        <v>306.52109280000002</v>
      </c>
      <c r="Q125" s="470" t="s">
        <v>12</v>
      </c>
      <c r="R125" s="470">
        <v>338.94159300000001</v>
      </c>
      <c r="S125" s="470">
        <v>682.30416330000003</v>
      </c>
    </row>
    <row r="126" spans="1:19" ht="116" x14ac:dyDescent="0.35">
      <c r="A126" s="2" t="s">
        <v>126</v>
      </c>
      <c r="B126" s="2" t="s">
        <v>749</v>
      </c>
      <c r="C126" s="2" t="s">
        <v>967</v>
      </c>
      <c r="D126" s="333" t="s">
        <v>56</v>
      </c>
      <c r="E126" s="238"/>
      <c r="F126" s="413">
        <v>7.4222222222222216</v>
      </c>
      <c r="G126" s="413">
        <v>9.2777777777777786</v>
      </c>
      <c r="H126" s="466" t="s">
        <v>12</v>
      </c>
      <c r="I126" s="226" t="s">
        <v>12</v>
      </c>
      <c r="J126" s="226">
        <v>10.915555555555555</v>
      </c>
      <c r="K126" s="226">
        <v>11.462222222222222</v>
      </c>
      <c r="L126" s="226">
        <v>13.208351933333333</v>
      </c>
      <c r="M126" s="413">
        <v>17.466666666666665</v>
      </c>
      <c r="N126" s="470">
        <v>20.304444444444446</v>
      </c>
      <c r="O126" s="470">
        <v>20.522222222222222</v>
      </c>
      <c r="P126" s="470">
        <v>22.705266133333332</v>
      </c>
      <c r="Q126" s="470">
        <v>24.233333333333334</v>
      </c>
      <c r="R126" s="470">
        <v>25.106784666666666</v>
      </c>
      <c r="S126" s="470">
        <v>50.541049133333331</v>
      </c>
    </row>
    <row r="127" spans="1:19" ht="101.5" x14ac:dyDescent="0.35">
      <c r="A127" s="2" t="s">
        <v>126</v>
      </c>
      <c r="B127" s="2" t="s">
        <v>749</v>
      </c>
      <c r="C127" s="2" t="s">
        <v>55</v>
      </c>
      <c r="D127" s="333" t="s">
        <v>56</v>
      </c>
      <c r="E127" s="238"/>
      <c r="F127" s="413">
        <v>33.402939599999996</v>
      </c>
      <c r="G127" s="413">
        <v>41.753674499999995</v>
      </c>
      <c r="H127" s="466" t="s">
        <v>12</v>
      </c>
      <c r="I127" s="226" t="s">
        <v>12</v>
      </c>
      <c r="J127" s="226">
        <v>49.12</v>
      </c>
      <c r="K127" s="226">
        <v>51.58</v>
      </c>
      <c r="L127" s="226">
        <v>59.437583699999998</v>
      </c>
      <c r="M127" s="413">
        <v>78.595151999999999</v>
      </c>
      <c r="N127" s="470">
        <v>91.37</v>
      </c>
      <c r="O127" s="470">
        <v>92.35</v>
      </c>
      <c r="P127" s="470">
        <v>102.1736976</v>
      </c>
      <c r="Q127" s="470">
        <v>109.05</v>
      </c>
      <c r="R127" s="470">
        <v>112.980531</v>
      </c>
      <c r="S127" s="470">
        <v>227.43472109999999</v>
      </c>
    </row>
    <row r="128" spans="1:19" ht="29" x14ac:dyDescent="0.35">
      <c r="A128" s="2" t="s">
        <v>126</v>
      </c>
      <c r="B128" s="2" t="s">
        <v>765</v>
      </c>
      <c r="C128" s="2" t="s">
        <v>767</v>
      </c>
      <c r="D128" s="333" t="s">
        <v>768</v>
      </c>
      <c r="E128" s="238"/>
      <c r="F128" s="413">
        <v>33.402939599999996</v>
      </c>
      <c r="G128" s="413">
        <v>41.753674499999995</v>
      </c>
      <c r="H128" s="413">
        <v>48.630750299999995</v>
      </c>
      <c r="I128" s="226" t="s">
        <v>12</v>
      </c>
      <c r="J128" s="226">
        <v>49.121969999999997</v>
      </c>
      <c r="K128" s="226">
        <v>51.578068500000001</v>
      </c>
      <c r="L128" s="226">
        <v>59.437583699999998</v>
      </c>
      <c r="M128" s="413">
        <v>78.595151999999999</v>
      </c>
      <c r="N128" s="470">
        <v>91.366864199999995</v>
      </c>
      <c r="O128" s="470">
        <v>92.349303599999999</v>
      </c>
      <c r="P128" s="470">
        <v>102.1736976</v>
      </c>
      <c r="Q128" s="470" t="s">
        <v>12</v>
      </c>
      <c r="R128" s="470">
        <v>112.980531</v>
      </c>
      <c r="S128" s="470">
        <v>227.43472109999999</v>
      </c>
    </row>
    <row r="129" spans="1:19" ht="29" x14ac:dyDescent="0.35">
      <c r="A129" s="2" t="s">
        <v>126</v>
      </c>
      <c r="B129" s="2" t="s">
        <v>765</v>
      </c>
      <c r="C129" s="328" t="s">
        <v>769</v>
      </c>
      <c r="D129" s="333" t="s">
        <v>770</v>
      </c>
      <c r="E129" s="238"/>
      <c r="F129" s="413">
        <v>33.402939599999996</v>
      </c>
      <c r="G129" s="413">
        <v>41.753674499999995</v>
      </c>
      <c r="H129" s="413">
        <v>48.630750299999995</v>
      </c>
      <c r="I129" s="226" t="s">
        <v>12</v>
      </c>
      <c r="J129" s="226">
        <v>49.121969999999997</v>
      </c>
      <c r="K129" s="226">
        <v>51.578068500000001</v>
      </c>
      <c r="L129" s="226">
        <v>59.437583699999998</v>
      </c>
      <c r="M129" s="413">
        <v>78.595151999999999</v>
      </c>
      <c r="N129" s="470">
        <v>91.366864199999995</v>
      </c>
      <c r="O129" s="470">
        <v>92.349303599999999</v>
      </c>
      <c r="P129" s="470">
        <v>102.1736976</v>
      </c>
      <c r="Q129" s="470" t="s">
        <v>12</v>
      </c>
      <c r="R129" s="470">
        <v>112.980531</v>
      </c>
      <c r="S129" s="470">
        <v>227.43472109999999</v>
      </c>
    </row>
    <row r="130" spans="1:19" ht="43.5" x14ac:dyDescent="0.35">
      <c r="A130" s="2" t="s">
        <v>126</v>
      </c>
      <c r="B130" s="2" t="s">
        <v>54</v>
      </c>
      <c r="C130" s="2" t="s">
        <v>71</v>
      </c>
      <c r="D130" s="333" t="s">
        <v>72</v>
      </c>
      <c r="E130" s="238"/>
      <c r="F130" s="413">
        <v>33.402939599999996</v>
      </c>
      <c r="G130" s="413">
        <v>41.753674499999995</v>
      </c>
      <c r="H130" s="413">
        <v>48.630750299999995</v>
      </c>
      <c r="I130" s="226" t="s">
        <v>12</v>
      </c>
      <c r="J130" s="226" t="s">
        <v>12</v>
      </c>
      <c r="K130" s="226" t="s">
        <v>12</v>
      </c>
      <c r="L130" s="226" t="s">
        <v>12</v>
      </c>
      <c r="M130" s="413">
        <v>78.595151999999999</v>
      </c>
      <c r="N130" s="470" t="s">
        <v>12</v>
      </c>
      <c r="O130" s="470">
        <v>92.349303599999999</v>
      </c>
      <c r="P130" s="470">
        <v>102.1736976</v>
      </c>
      <c r="Q130" s="470">
        <v>109.0507734</v>
      </c>
      <c r="R130" s="470">
        <v>112.980531</v>
      </c>
      <c r="S130" s="470">
        <v>227.43472109999999</v>
      </c>
    </row>
    <row r="131" spans="1:19" ht="29" x14ac:dyDescent="0.35">
      <c r="A131" s="2" t="s">
        <v>126</v>
      </c>
      <c r="B131" s="2" t="s">
        <v>54</v>
      </c>
      <c r="C131" s="2" t="s">
        <v>73</v>
      </c>
      <c r="D131" s="333" t="s">
        <v>74</v>
      </c>
      <c r="E131" s="238"/>
      <c r="F131" s="413">
        <v>33.402939599999996</v>
      </c>
      <c r="G131" s="413">
        <v>41.753674499999995</v>
      </c>
      <c r="H131" s="413">
        <v>48.630750299999995</v>
      </c>
      <c r="I131" s="226" t="s">
        <v>12</v>
      </c>
      <c r="J131" s="226" t="s">
        <v>12</v>
      </c>
      <c r="K131" s="226" t="s">
        <v>12</v>
      </c>
      <c r="L131" s="226" t="s">
        <v>12</v>
      </c>
      <c r="M131" s="226" t="s">
        <v>12</v>
      </c>
      <c r="N131" s="470" t="s">
        <v>12</v>
      </c>
      <c r="O131" s="470">
        <v>92.349303599999999</v>
      </c>
      <c r="P131" s="470">
        <v>102.1736976</v>
      </c>
      <c r="Q131" s="470">
        <v>109.0507734</v>
      </c>
      <c r="R131" s="470">
        <v>112.980531</v>
      </c>
      <c r="S131" s="470">
        <v>227.43472109999999</v>
      </c>
    </row>
    <row r="132" spans="1:19" ht="58" x14ac:dyDescent="0.35">
      <c r="A132" s="2" t="s">
        <v>126</v>
      </c>
      <c r="B132" s="2" t="s">
        <v>54</v>
      </c>
      <c r="C132" s="2" t="s">
        <v>842</v>
      </c>
      <c r="D132" s="333" t="s">
        <v>74</v>
      </c>
      <c r="E132" s="238"/>
      <c r="F132" s="413">
        <v>7.4222222222222216</v>
      </c>
      <c r="G132" s="413">
        <v>9.2777777777777786</v>
      </c>
      <c r="H132" s="413">
        <v>10.806666666666667</v>
      </c>
      <c r="I132" s="226" t="s">
        <v>12</v>
      </c>
      <c r="J132" s="226" t="s">
        <v>12</v>
      </c>
      <c r="K132" s="226" t="s">
        <v>12</v>
      </c>
      <c r="L132" s="226" t="s">
        <v>12</v>
      </c>
      <c r="M132" s="226" t="s">
        <v>12</v>
      </c>
      <c r="N132" s="470" t="s">
        <v>12</v>
      </c>
      <c r="O132" s="470">
        <v>20.522067466666666</v>
      </c>
      <c r="P132" s="470">
        <v>22.705266133333332</v>
      </c>
      <c r="Q132" s="470">
        <v>24.2335052</v>
      </c>
      <c r="R132" s="470">
        <v>25.106784666666666</v>
      </c>
      <c r="S132" s="470">
        <v>50.541049133333331</v>
      </c>
    </row>
    <row r="133" spans="1:19" ht="43.5" x14ac:dyDescent="0.35">
      <c r="A133" s="2" t="s">
        <v>130</v>
      </c>
      <c r="B133" s="2" t="s">
        <v>764</v>
      </c>
      <c r="C133" s="80" t="s">
        <v>15</v>
      </c>
      <c r="D133" s="333">
        <v>90792</v>
      </c>
      <c r="E133" s="238"/>
      <c r="F133" s="76" t="s">
        <v>12</v>
      </c>
      <c r="G133" s="226" t="s">
        <v>12</v>
      </c>
      <c r="H133" s="226" t="s">
        <v>12</v>
      </c>
      <c r="I133" s="226" t="s">
        <v>12</v>
      </c>
      <c r="J133" s="226" t="s">
        <v>12</v>
      </c>
      <c r="K133" s="226" t="s">
        <v>12</v>
      </c>
      <c r="L133" s="226" t="s">
        <v>12</v>
      </c>
      <c r="M133" s="226" t="s">
        <v>12</v>
      </c>
      <c r="N133" s="470" t="s">
        <v>12</v>
      </c>
      <c r="O133" s="470" t="s">
        <v>12</v>
      </c>
      <c r="P133" s="82">
        <v>102.1736976</v>
      </c>
      <c r="Q133" s="82" t="s">
        <v>12</v>
      </c>
      <c r="R133" s="82">
        <v>112.980531</v>
      </c>
      <c r="S133" s="462">
        <v>227.43472109999999</v>
      </c>
    </row>
    <row r="134" spans="1:19" ht="43.5" x14ac:dyDescent="0.35">
      <c r="A134" s="2" t="s">
        <v>130</v>
      </c>
      <c r="B134" s="2" t="s">
        <v>749</v>
      </c>
      <c r="C134" s="2" t="s">
        <v>30</v>
      </c>
      <c r="D134" s="333">
        <v>99202</v>
      </c>
      <c r="E134" s="238"/>
      <c r="F134" s="226" t="s">
        <v>12</v>
      </c>
      <c r="G134" s="226" t="s">
        <v>12</v>
      </c>
      <c r="H134" s="226" t="s">
        <v>12</v>
      </c>
      <c r="I134" s="226" t="s">
        <v>12</v>
      </c>
      <c r="J134" s="226" t="s">
        <v>12</v>
      </c>
      <c r="K134" s="226" t="s">
        <v>12</v>
      </c>
      <c r="L134" s="226" t="s">
        <v>12</v>
      </c>
      <c r="M134" s="226" t="s">
        <v>12</v>
      </c>
      <c r="N134" s="470" t="s">
        <v>12</v>
      </c>
      <c r="O134" s="470" t="s">
        <v>12</v>
      </c>
      <c r="P134" s="470">
        <v>102.1736976</v>
      </c>
      <c r="Q134" s="470" t="s">
        <v>12</v>
      </c>
      <c r="R134" s="470">
        <v>112.980531</v>
      </c>
      <c r="S134" s="470">
        <v>227.43472109999999</v>
      </c>
    </row>
    <row r="135" spans="1:19" ht="58" x14ac:dyDescent="0.35">
      <c r="A135" s="2" t="s">
        <v>130</v>
      </c>
      <c r="B135" s="2" t="s">
        <v>749</v>
      </c>
      <c r="C135" s="2" t="s">
        <v>31</v>
      </c>
      <c r="D135" s="333">
        <v>99203</v>
      </c>
      <c r="E135" s="238"/>
      <c r="F135" s="226" t="s">
        <v>12</v>
      </c>
      <c r="G135" s="226" t="s">
        <v>12</v>
      </c>
      <c r="H135" s="226" t="s">
        <v>12</v>
      </c>
      <c r="I135" s="226" t="s">
        <v>12</v>
      </c>
      <c r="J135" s="226" t="s">
        <v>12</v>
      </c>
      <c r="K135" s="226" t="s">
        <v>12</v>
      </c>
      <c r="L135" s="226" t="s">
        <v>12</v>
      </c>
      <c r="M135" s="226" t="s">
        <v>12</v>
      </c>
      <c r="N135" s="470" t="s">
        <v>12</v>
      </c>
      <c r="O135" s="470" t="s">
        <v>12</v>
      </c>
      <c r="P135" s="470">
        <v>204.34739519999999</v>
      </c>
      <c r="Q135" s="470" t="s">
        <v>12</v>
      </c>
      <c r="R135" s="470">
        <v>225.961062</v>
      </c>
      <c r="S135" s="470">
        <v>454.86944219999998</v>
      </c>
    </row>
    <row r="136" spans="1:19" ht="58" x14ac:dyDescent="0.35">
      <c r="A136" s="2" t="s">
        <v>130</v>
      </c>
      <c r="B136" s="2" t="s">
        <v>749</v>
      </c>
      <c r="C136" s="2" t="s">
        <v>32</v>
      </c>
      <c r="D136" s="333">
        <v>99204</v>
      </c>
      <c r="E136" s="238"/>
      <c r="F136" s="226" t="s">
        <v>12</v>
      </c>
      <c r="G136" s="226" t="s">
        <v>12</v>
      </c>
      <c r="H136" s="226" t="s">
        <v>12</v>
      </c>
      <c r="I136" s="226" t="s">
        <v>12</v>
      </c>
      <c r="J136" s="226" t="s">
        <v>12</v>
      </c>
      <c r="K136" s="226" t="s">
        <v>12</v>
      </c>
      <c r="L136" s="226" t="s">
        <v>12</v>
      </c>
      <c r="M136" s="226" t="s">
        <v>12</v>
      </c>
      <c r="N136" s="470" t="s">
        <v>12</v>
      </c>
      <c r="O136" s="470" t="s">
        <v>12</v>
      </c>
      <c r="P136" s="470">
        <v>306.52109280000002</v>
      </c>
      <c r="Q136" s="470" t="s">
        <v>12</v>
      </c>
      <c r="R136" s="470">
        <v>338.94159300000001</v>
      </c>
      <c r="S136" s="470">
        <v>682.30416330000003</v>
      </c>
    </row>
    <row r="137" spans="1:19" ht="58" x14ac:dyDescent="0.35">
      <c r="A137" s="2" t="s">
        <v>130</v>
      </c>
      <c r="B137" s="2" t="s">
        <v>749</v>
      </c>
      <c r="C137" s="2" t="s">
        <v>33</v>
      </c>
      <c r="D137" s="333">
        <v>99205</v>
      </c>
      <c r="E137" s="238"/>
      <c r="F137" s="226" t="s">
        <v>12</v>
      </c>
      <c r="G137" s="226" t="s">
        <v>12</v>
      </c>
      <c r="H137" s="226" t="s">
        <v>12</v>
      </c>
      <c r="I137" s="226" t="s">
        <v>12</v>
      </c>
      <c r="J137" s="226" t="s">
        <v>12</v>
      </c>
      <c r="K137" s="226" t="s">
        <v>12</v>
      </c>
      <c r="L137" s="226" t="s">
        <v>12</v>
      </c>
      <c r="M137" s="226" t="s">
        <v>12</v>
      </c>
      <c r="N137" s="470" t="s">
        <v>12</v>
      </c>
      <c r="O137" s="470" t="s">
        <v>12</v>
      </c>
      <c r="P137" s="470">
        <v>408.69479039999999</v>
      </c>
      <c r="Q137" s="470" t="s">
        <v>12</v>
      </c>
      <c r="R137" s="470">
        <v>451.922124</v>
      </c>
      <c r="S137" s="470">
        <v>909.73888439999996</v>
      </c>
    </row>
    <row r="138" spans="1:19" ht="58" x14ac:dyDescent="0.35">
      <c r="A138" s="2" t="s">
        <v>130</v>
      </c>
      <c r="B138" s="2" t="s">
        <v>749</v>
      </c>
      <c r="C138" s="2" t="s">
        <v>34</v>
      </c>
      <c r="D138" s="333">
        <v>99212</v>
      </c>
      <c r="E138" s="238"/>
      <c r="F138" s="226" t="s">
        <v>12</v>
      </c>
      <c r="G138" s="226" t="s">
        <v>12</v>
      </c>
      <c r="H138" s="226" t="s">
        <v>12</v>
      </c>
      <c r="I138" s="226" t="s">
        <v>12</v>
      </c>
      <c r="J138" s="226" t="s">
        <v>12</v>
      </c>
      <c r="K138" s="226" t="s">
        <v>12</v>
      </c>
      <c r="L138" s="226" t="s">
        <v>12</v>
      </c>
      <c r="M138" s="226" t="s">
        <v>12</v>
      </c>
      <c r="N138" s="470" t="s">
        <v>12</v>
      </c>
      <c r="O138" s="470" t="s">
        <v>12</v>
      </c>
      <c r="P138" s="470">
        <v>102.1736976</v>
      </c>
      <c r="Q138" s="470" t="s">
        <v>12</v>
      </c>
      <c r="R138" s="470">
        <v>112.980531</v>
      </c>
      <c r="S138" s="470">
        <v>227.43472109999999</v>
      </c>
    </row>
    <row r="139" spans="1:19" ht="58" x14ac:dyDescent="0.35">
      <c r="A139" s="2" t="s">
        <v>130</v>
      </c>
      <c r="B139" s="2" t="s">
        <v>749</v>
      </c>
      <c r="C139" s="2" t="s">
        <v>35</v>
      </c>
      <c r="D139" s="333">
        <v>99213</v>
      </c>
      <c r="E139" s="238"/>
      <c r="F139" s="226" t="s">
        <v>12</v>
      </c>
      <c r="G139" s="226" t="s">
        <v>12</v>
      </c>
      <c r="H139" s="226" t="s">
        <v>12</v>
      </c>
      <c r="I139" s="226" t="s">
        <v>12</v>
      </c>
      <c r="J139" s="226" t="s">
        <v>12</v>
      </c>
      <c r="K139" s="226" t="s">
        <v>12</v>
      </c>
      <c r="L139" s="226" t="s">
        <v>12</v>
      </c>
      <c r="M139" s="226" t="s">
        <v>12</v>
      </c>
      <c r="N139" s="470" t="s">
        <v>12</v>
      </c>
      <c r="O139" s="470" t="s">
        <v>12</v>
      </c>
      <c r="P139" s="470">
        <v>163.47791616000001</v>
      </c>
      <c r="Q139" s="470" t="s">
        <v>12</v>
      </c>
      <c r="R139" s="470">
        <v>180.76884960000001</v>
      </c>
      <c r="S139" s="470">
        <v>363.89555375999998</v>
      </c>
    </row>
    <row r="140" spans="1:19" ht="58" x14ac:dyDescent="0.35">
      <c r="A140" s="2" t="s">
        <v>130</v>
      </c>
      <c r="B140" s="2" t="s">
        <v>749</v>
      </c>
      <c r="C140" s="2" t="s">
        <v>36</v>
      </c>
      <c r="D140" s="333">
        <v>99214</v>
      </c>
      <c r="E140" s="238"/>
      <c r="F140" s="226" t="s">
        <v>12</v>
      </c>
      <c r="G140" s="226" t="s">
        <v>12</v>
      </c>
      <c r="H140" s="226" t="s">
        <v>12</v>
      </c>
      <c r="I140" s="226" t="s">
        <v>12</v>
      </c>
      <c r="J140" s="226" t="s">
        <v>12</v>
      </c>
      <c r="K140" s="226" t="s">
        <v>12</v>
      </c>
      <c r="L140" s="226" t="s">
        <v>12</v>
      </c>
      <c r="M140" s="226" t="s">
        <v>12</v>
      </c>
      <c r="N140" s="470" t="s">
        <v>12</v>
      </c>
      <c r="O140" s="470" t="s">
        <v>12</v>
      </c>
      <c r="P140" s="470">
        <v>204.34739519999999</v>
      </c>
      <c r="Q140" s="470" t="s">
        <v>12</v>
      </c>
      <c r="R140" s="470">
        <v>225.961062</v>
      </c>
      <c r="S140" s="470">
        <v>454.86944219999998</v>
      </c>
    </row>
    <row r="141" spans="1:19" ht="58" x14ac:dyDescent="0.35">
      <c r="A141" s="2" t="s">
        <v>130</v>
      </c>
      <c r="B141" s="2" t="s">
        <v>749</v>
      </c>
      <c r="C141" s="2" t="s">
        <v>37</v>
      </c>
      <c r="D141" s="333">
        <v>99215</v>
      </c>
      <c r="E141" s="238"/>
      <c r="F141" s="226" t="s">
        <v>12</v>
      </c>
      <c r="G141" s="226" t="s">
        <v>12</v>
      </c>
      <c r="H141" s="226" t="s">
        <v>12</v>
      </c>
      <c r="I141" s="226" t="s">
        <v>12</v>
      </c>
      <c r="J141" s="226" t="s">
        <v>12</v>
      </c>
      <c r="K141" s="226" t="s">
        <v>12</v>
      </c>
      <c r="L141" s="226" t="s">
        <v>12</v>
      </c>
      <c r="M141" s="226" t="s">
        <v>12</v>
      </c>
      <c r="N141" s="470" t="s">
        <v>12</v>
      </c>
      <c r="O141" s="470" t="s">
        <v>12</v>
      </c>
      <c r="P141" s="470">
        <v>306.52109280000002</v>
      </c>
      <c r="Q141" s="470" t="s">
        <v>12</v>
      </c>
      <c r="R141" s="470">
        <v>338.94159300000001</v>
      </c>
      <c r="S141" s="470">
        <v>682.30416330000003</v>
      </c>
    </row>
    <row r="142" spans="1:19" ht="43.5" x14ac:dyDescent="0.35">
      <c r="A142" s="2" t="s">
        <v>130</v>
      </c>
      <c r="B142" s="2" t="s">
        <v>749</v>
      </c>
      <c r="C142" s="2" t="s">
        <v>50</v>
      </c>
      <c r="D142" s="333">
        <v>99441</v>
      </c>
      <c r="E142" s="238"/>
      <c r="F142" s="226" t="s">
        <v>12</v>
      </c>
      <c r="G142" s="226" t="s">
        <v>12</v>
      </c>
      <c r="H142" s="226" t="s">
        <v>12</v>
      </c>
      <c r="I142" s="226" t="s">
        <v>12</v>
      </c>
      <c r="J142" s="226" t="s">
        <v>12</v>
      </c>
      <c r="K142" s="226" t="s">
        <v>12</v>
      </c>
      <c r="L142" s="226" t="s">
        <v>12</v>
      </c>
      <c r="M142" s="226" t="s">
        <v>12</v>
      </c>
      <c r="N142" s="470" t="s">
        <v>12</v>
      </c>
      <c r="O142" s="470" t="s">
        <v>12</v>
      </c>
      <c r="P142" s="470">
        <v>51.086848799999999</v>
      </c>
      <c r="Q142" s="470" t="s">
        <v>12</v>
      </c>
      <c r="R142" s="470">
        <v>56.4902655</v>
      </c>
      <c r="S142" s="470">
        <v>113.71736055</v>
      </c>
    </row>
    <row r="143" spans="1:19" ht="43.5" x14ac:dyDescent="0.35">
      <c r="A143" s="2" t="s">
        <v>130</v>
      </c>
      <c r="B143" s="2" t="s">
        <v>749</v>
      </c>
      <c r="C143" s="2" t="s">
        <v>51</v>
      </c>
      <c r="D143" s="333">
        <v>99442</v>
      </c>
      <c r="E143" s="238"/>
      <c r="F143" s="226" t="s">
        <v>12</v>
      </c>
      <c r="G143" s="226" t="s">
        <v>12</v>
      </c>
      <c r="H143" s="226" t="s">
        <v>12</v>
      </c>
      <c r="I143" s="226" t="s">
        <v>12</v>
      </c>
      <c r="J143" s="226" t="s">
        <v>12</v>
      </c>
      <c r="K143" s="226" t="s">
        <v>12</v>
      </c>
      <c r="L143" s="226" t="s">
        <v>12</v>
      </c>
      <c r="M143" s="226" t="s">
        <v>12</v>
      </c>
      <c r="N143" s="470" t="s">
        <v>12</v>
      </c>
      <c r="O143" s="470" t="s">
        <v>12</v>
      </c>
      <c r="P143" s="470">
        <v>102.1736976</v>
      </c>
      <c r="Q143" s="470" t="s">
        <v>12</v>
      </c>
      <c r="R143" s="470">
        <v>112.980531</v>
      </c>
      <c r="S143" s="470">
        <v>227.43472109999999</v>
      </c>
    </row>
    <row r="144" spans="1:19" ht="43.5" x14ac:dyDescent="0.35">
      <c r="A144" s="2" t="s">
        <v>130</v>
      </c>
      <c r="B144" s="2" t="s">
        <v>749</v>
      </c>
      <c r="C144" s="2" t="s">
        <v>52</v>
      </c>
      <c r="D144" s="333">
        <v>99443</v>
      </c>
      <c r="E144" s="238"/>
      <c r="F144" s="226" t="s">
        <v>12</v>
      </c>
      <c r="G144" s="226" t="s">
        <v>12</v>
      </c>
      <c r="H144" s="226" t="s">
        <v>12</v>
      </c>
      <c r="I144" s="226" t="s">
        <v>12</v>
      </c>
      <c r="J144" s="226" t="s">
        <v>12</v>
      </c>
      <c r="K144" s="226" t="s">
        <v>12</v>
      </c>
      <c r="L144" s="226" t="s">
        <v>12</v>
      </c>
      <c r="M144" s="226" t="s">
        <v>12</v>
      </c>
      <c r="N144" s="470" t="s">
        <v>12</v>
      </c>
      <c r="O144" s="470" t="s">
        <v>12</v>
      </c>
      <c r="P144" s="470">
        <v>204.34739519999999</v>
      </c>
      <c r="Q144" s="470" t="s">
        <v>12</v>
      </c>
      <c r="R144" s="470">
        <v>225.961062</v>
      </c>
      <c r="S144" s="470">
        <v>454.86944219999998</v>
      </c>
    </row>
    <row r="145" spans="1:19" ht="116" x14ac:dyDescent="0.35">
      <c r="A145" s="2" t="s">
        <v>130</v>
      </c>
      <c r="B145" s="2" t="s">
        <v>749</v>
      </c>
      <c r="C145" s="2" t="s">
        <v>967</v>
      </c>
      <c r="D145" s="333" t="s">
        <v>56</v>
      </c>
      <c r="E145" s="238"/>
      <c r="F145" s="413">
        <v>7.4222222222222216</v>
      </c>
      <c r="G145" s="413">
        <v>9.2777777777777786</v>
      </c>
      <c r="H145" s="466" t="s">
        <v>12</v>
      </c>
      <c r="I145" s="226" t="s">
        <v>12</v>
      </c>
      <c r="J145" s="226">
        <v>10.915555555555555</v>
      </c>
      <c r="K145" s="226">
        <v>11.462222222222222</v>
      </c>
      <c r="L145" s="226">
        <v>13.208351933333333</v>
      </c>
      <c r="M145" s="413">
        <v>17.466666666666665</v>
      </c>
      <c r="N145" s="470">
        <v>20.304444444444446</v>
      </c>
      <c r="O145" s="470">
        <v>20.522222222222222</v>
      </c>
      <c r="P145" s="470">
        <v>22.705266133333332</v>
      </c>
      <c r="Q145" s="470">
        <v>24.233333333333334</v>
      </c>
      <c r="R145" s="470">
        <v>25.106784666666666</v>
      </c>
      <c r="S145" s="470">
        <v>50.541049133333331</v>
      </c>
    </row>
    <row r="146" spans="1:19" ht="101.5" x14ac:dyDescent="0.35">
      <c r="A146" s="2" t="s">
        <v>130</v>
      </c>
      <c r="B146" s="2" t="s">
        <v>749</v>
      </c>
      <c r="C146" s="2" t="s">
        <v>55</v>
      </c>
      <c r="D146" s="333" t="s">
        <v>56</v>
      </c>
      <c r="E146" s="238"/>
      <c r="F146" s="413">
        <v>33.402939599999996</v>
      </c>
      <c r="G146" s="413">
        <v>41.753674499999995</v>
      </c>
      <c r="H146" s="466" t="s">
        <v>12</v>
      </c>
      <c r="I146" s="226" t="s">
        <v>12</v>
      </c>
      <c r="J146" s="226">
        <v>49.12</v>
      </c>
      <c r="K146" s="226">
        <v>51.58</v>
      </c>
      <c r="L146" s="226">
        <v>59.437583699999998</v>
      </c>
      <c r="M146" s="413">
        <v>78.595151999999999</v>
      </c>
      <c r="N146" s="470">
        <v>91.37</v>
      </c>
      <c r="O146" s="470">
        <v>92.35</v>
      </c>
      <c r="P146" s="470">
        <v>102.1736976</v>
      </c>
      <c r="Q146" s="470">
        <v>109.05</v>
      </c>
      <c r="R146" s="470">
        <v>112.980531</v>
      </c>
      <c r="S146" s="470">
        <v>227.43472109999999</v>
      </c>
    </row>
    <row r="147" spans="1:19" ht="29" x14ac:dyDescent="0.35">
      <c r="A147" s="2" t="s">
        <v>130</v>
      </c>
      <c r="B147" s="2" t="s">
        <v>765</v>
      </c>
      <c r="C147" s="2" t="s">
        <v>767</v>
      </c>
      <c r="D147" s="333" t="s">
        <v>768</v>
      </c>
      <c r="E147" s="238"/>
      <c r="F147" s="413">
        <v>33.402939599999996</v>
      </c>
      <c r="G147" s="413">
        <v>41.753674499999995</v>
      </c>
      <c r="H147" s="413">
        <v>48.630750299999995</v>
      </c>
      <c r="I147" s="226" t="s">
        <v>12</v>
      </c>
      <c r="J147" s="226">
        <v>49.121969999999997</v>
      </c>
      <c r="K147" s="226">
        <v>51.578068500000001</v>
      </c>
      <c r="L147" s="226">
        <v>59.437583699999998</v>
      </c>
      <c r="M147" s="413">
        <v>78.595151999999999</v>
      </c>
      <c r="N147" s="470">
        <v>91.366864199999995</v>
      </c>
      <c r="O147" s="470">
        <v>92.349303599999999</v>
      </c>
      <c r="P147" s="470">
        <v>102.1736976</v>
      </c>
      <c r="Q147" s="470" t="s">
        <v>12</v>
      </c>
      <c r="R147" s="470">
        <v>112.980531</v>
      </c>
      <c r="S147" s="470">
        <v>227.43472109999999</v>
      </c>
    </row>
    <row r="148" spans="1:19" ht="29" x14ac:dyDescent="0.35">
      <c r="A148" s="2" t="s">
        <v>130</v>
      </c>
      <c r="B148" s="2" t="s">
        <v>765</v>
      </c>
      <c r="C148" s="328" t="s">
        <v>769</v>
      </c>
      <c r="D148" s="333" t="s">
        <v>770</v>
      </c>
      <c r="E148" s="238"/>
      <c r="F148" s="413">
        <v>33.402939599999996</v>
      </c>
      <c r="G148" s="413">
        <v>41.753674499999995</v>
      </c>
      <c r="H148" s="413">
        <v>48.630750299999995</v>
      </c>
      <c r="I148" s="226" t="s">
        <v>12</v>
      </c>
      <c r="J148" s="226">
        <v>49.121969999999997</v>
      </c>
      <c r="K148" s="226">
        <v>51.578068500000001</v>
      </c>
      <c r="L148" s="226">
        <v>59.437583699999998</v>
      </c>
      <c r="M148" s="413">
        <v>78.595151999999999</v>
      </c>
      <c r="N148" s="470">
        <v>91.366864199999995</v>
      </c>
      <c r="O148" s="470">
        <v>92.349303599999999</v>
      </c>
      <c r="P148" s="470">
        <v>102.1736976</v>
      </c>
      <c r="Q148" s="470" t="s">
        <v>12</v>
      </c>
      <c r="R148" s="470">
        <v>112.980531</v>
      </c>
      <c r="S148" s="470">
        <v>227.43472109999999</v>
      </c>
    </row>
    <row r="149" spans="1:19" ht="43.5" x14ac:dyDescent="0.35">
      <c r="A149" s="2" t="s">
        <v>130</v>
      </c>
      <c r="B149" s="2" t="s">
        <v>54</v>
      </c>
      <c r="C149" s="2" t="s">
        <v>71</v>
      </c>
      <c r="D149" s="333" t="s">
        <v>72</v>
      </c>
      <c r="E149" s="238"/>
      <c r="F149" s="413">
        <v>33.402939599999996</v>
      </c>
      <c r="G149" s="413">
        <v>41.753674499999995</v>
      </c>
      <c r="H149" s="413">
        <v>48.630750299999995</v>
      </c>
      <c r="I149" s="226" t="s">
        <v>12</v>
      </c>
      <c r="J149" s="226" t="s">
        <v>12</v>
      </c>
      <c r="K149" s="226" t="s">
        <v>12</v>
      </c>
      <c r="L149" s="226" t="s">
        <v>12</v>
      </c>
      <c r="M149" s="413">
        <v>78.595151999999999</v>
      </c>
      <c r="N149" s="470" t="s">
        <v>12</v>
      </c>
      <c r="O149" s="470">
        <v>92.349303599999999</v>
      </c>
      <c r="P149" s="470">
        <v>102.1736976</v>
      </c>
      <c r="Q149" s="470">
        <v>109.0507734</v>
      </c>
      <c r="R149" s="470">
        <v>112.980531</v>
      </c>
      <c r="S149" s="470">
        <v>227.43472109999999</v>
      </c>
    </row>
    <row r="150" spans="1:19" ht="29" x14ac:dyDescent="0.35">
      <c r="A150" s="2" t="s">
        <v>130</v>
      </c>
      <c r="B150" s="2" t="s">
        <v>54</v>
      </c>
      <c r="C150" s="2" t="s">
        <v>73</v>
      </c>
      <c r="D150" s="333" t="s">
        <v>74</v>
      </c>
      <c r="E150" s="238"/>
      <c r="F150" s="413">
        <v>33.402939599999996</v>
      </c>
      <c r="G150" s="413">
        <v>41.753674499999995</v>
      </c>
      <c r="H150" s="413">
        <v>48.630750299999995</v>
      </c>
      <c r="I150" s="226" t="s">
        <v>12</v>
      </c>
      <c r="J150" s="226" t="s">
        <v>12</v>
      </c>
      <c r="K150" s="226" t="s">
        <v>12</v>
      </c>
      <c r="L150" s="226" t="s">
        <v>12</v>
      </c>
      <c r="M150" s="226" t="s">
        <v>12</v>
      </c>
      <c r="N150" s="470" t="s">
        <v>12</v>
      </c>
      <c r="O150" s="470">
        <v>92.349303599999999</v>
      </c>
      <c r="P150" s="470">
        <v>102.1736976</v>
      </c>
      <c r="Q150" s="470">
        <v>109.0507734</v>
      </c>
      <c r="R150" s="470">
        <v>112.980531</v>
      </c>
      <c r="S150" s="470">
        <v>227.43472109999999</v>
      </c>
    </row>
    <row r="151" spans="1:19" ht="58" x14ac:dyDescent="0.35">
      <c r="A151" s="329" t="s">
        <v>130</v>
      </c>
      <c r="B151" s="329" t="s">
        <v>54</v>
      </c>
      <c r="C151" s="329" t="s">
        <v>842</v>
      </c>
      <c r="D151" s="334" t="s">
        <v>74</v>
      </c>
      <c r="E151" s="238"/>
      <c r="F151" s="413">
        <v>7.4222222222222216</v>
      </c>
      <c r="G151" s="413">
        <v>9.2777777777777786</v>
      </c>
      <c r="H151" s="413">
        <v>10.806666666666667</v>
      </c>
      <c r="I151" s="226" t="s">
        <v>12</v>
      </c>
      <c r="J151" s="226" t="s">
        <v>12</v>
      </c>
      <c r="K151" s="226" t="s">
        <v>12</v>
      </c>
      <c r="L151" s="226" t="s">
        <v>12</v>
      </c>
      <c r="M151" s="226" t="s">
        <v>12</v>
      </c>
      <c r="N151" s="470" t="s">
        <v>12</v>
      </c>
      <c r="O151" s="470">
        <v>20.522067466666666</v>
      </c>
      <c r="P151" s="470">
        <v>22.705266133333332</v>
      </c>
      <c r="Q151" s="470">
        <v>24.2335052</v>
      </c>
      <c r="R151" s="470">
        <v>25.106784666666666</v>
      </c>
      <c r="S151" s="470">
        <v>50.541049133333331</v>
      </c>
    </row>
    <row r="152" spans="1:19" ht="43.5" x14ac:dyDescent="0.35">
      <c r="A152" s="331" t="s">
        <v>126</v>
      </c>
      <c r="B152" s="332" t="s">
        <v>13</v>
      </c>
      <c r="C152" s="329" t="s">
        <v>51</v>
      </c>
      <c r="D152" s="334">
        <v>99442</v>
      </c>
      <c r="E152" s="238"/>
      <c r="F152" s="226" t="s">
        <v>12</v>
      </c>
      <c r="G152" s="55" t="s">
        <v>12</v>
      </c>
      <c r="H152" s="410" t="s">
        <v>12</v>
      </c>
      <c r="I152" s="226" t="s">
        <v>12</v>
      </c>
      <c r="J152" s="55" t="s">
        <v>12</v>
      </c>
      <c r="K152" s="55" t="s">
        <v>12</v>
      </c>
      <c r="L152" s="55" t="s">
        <v>12</v>
      </c>
      <c r="M152" s="55" t="s">
        <v>12</v>
      </c>
      <c r="N152" s="82" t="s">
        <v>12</v>
      </c>
      <c r="O152" s="82" t="s">
        <v>12</v>
      </c>
      <c r="P152" s="470">
        <v>102.1736976</v>
      </c>
      <c r="Q152" s="82" t="s">
        <v>12</v>
      </c>
      <c r="R152" s="470">
        <v>112.980531</v>
      </c>
      <c r="S152" s="470">
        <v>227.43472109999999</v>
      </c>
    </row>
    <row r="153" spans="1:19" ht="43.5" x14ac:dyDescent="0.35">
      <c r="A153" s="331" t="s">
        <v>126</v>
      </c>
      <c r="B153" s="332" t="s">
        <v>13</v>
      </c>
      <c r="C153" s="329" t="s">
        <v>52</v>
      </c>
      <c r="D153" s="334">
        <v>99443</v>
      </c>
      <c r="E153" s="238"/>
      <c r="F153" s="226" t="s">
        <v>12</v>
      </c>
      <c r="G153" s="55" t="s">
        <v>12</v>
      </c>
      <c r="H153" s="410" t="s">
        <v>12</v>
      </c>
      <c r="I153" s="55" t="s">
        <v>12</v>
      </c>
      <c r="J153" s="55" t="s">
        <v>12</v>
      </c>
      <c r="K153" s="55" t="s">
        <v>12</v>
      </c>
      <c r="L153" s="55" t="s">
        <v>12</v>
      </c>
      <c r="M153" s="55" t="s">
        <v>12</v>
      </c>
      <c r="N153" s="82" t="s">
        <v>12</v>
      </c>
      <c r="O153" s="82" t="s">
        <v>12</v>
      </c>
      <c r="P153" s="470">
        <v>204.34739519999999</v>
      </c>
      <c r="Q153" s="82" t="s">
        <v>12</v>
      </c>
      <c r="R153" s="470">
        <v>225.961062</v>
      </c>
      <c r="S153" s="470">
        <v>454.86944219999998</v>
      </c>
    </row>
    <row r="154" spans="1:19" ht="43.5" x14ac:dyDescent="0.35">
      <c r="A154" s="331" t="s">
        <v>126</v>
      </c>
      <c r="B154" s="332" t="s">
        <v>13</v>
      </c>
      <c r="C154" s="329" t="s">
        <v>50</v>
      </c>
      <c r="D154" s="334">
        <v>99441</v>
      </c>
      <c r="E154" s="238"/>
      <c r="F154" s="226" t="s">
        <v>12</v>
      </c>
      <c r="G154" s="55" t="s">
        <v>12</v>
      </c>
      <c r="H154" s="410" t="s">
        <v>12</v>
      </c>
      <c r="I154" s="226" t="s">
        <v>12</v>
      </c>
      <c r="J154" s="55" t="s">
        <v>12</v>
      </c>
      <c r="K154" s="55" t="s">
        <v>12</v>
      </c>
      <c r="L154" s="55" t="s">
        <v>12</v>
      </c>
      <c r="M154" s="55" t="s">
        <v>12</v>
      </c>
      <c r="N154" s="82" t="s">
        <v>12</v>
      </c>
      <c r="O154" s="82" t="s">
        <v>12</v>
      </c>
      <c r="P154" s="470">
        <v>51.086848799999999</v>
      </c>
      <c r="Q154" s="82" t="s">
        <v>12</v>
      </c>
      <c r="R154" s="470">
        <v>56.4902655</v>
      </c>
      <c r="S154" s="470">
        <v>113.71736055</v>
      </c>
    </row>
    <row r="155" spans="1:19" ht="130.5" x14ac:dyDescent="0.35">
      <c r="A155" s="63" t="s">
        <v>122</v>
      </c>
      <c r="B155" s="64" t="s">
        <v>20</v>
      </c>
      <c r="C155" s="109" t="s">
        <v>21</v>
      </c>
      <c r="D155" s="64">
        <v>90889</v>
      </c>
      <c r="E155" s="64"/>
      <c r="F155" s="76" t="s">
        <v>12</v>
      </c>
      <c r="G155" s="414">
        <v>41.753674499999995</v>
      </c>
      <c r="H155" s="414">
        <v>48.630750299999995</v>
      </c>
      <c r="I155" s="66" t="s">
        <v>12</v>
      </c>
      <c r="J155" s="66" t="s">
        <v>12</v>
      </c>
      <c r="K155" s="66" t="s">
        <v>12</v>
      </c>
      <c r="L155" s="55">
        <v>59.437583699999998</v>
      </c>
      <c r="M155" s="415">
        <v>78.595151999999999</v>
      </c>
      <c r="N155" s="82">
        <v>91.366864199999995</v>
      </c>
      <c r="O155" s="82">
        <v>92.349303599999999</v>
      </c>
      <c r="P155" s="82">
        <v>102.1736976</v>
      </c>
      <c r="Q155" s="82" t="s">
        <v>12</v>
      </c>
      <c r="R155" s="82">
        <v>112.980531</v>
      </c>
      <c r="S155" s="462">
        <v>227.43472109999999</v>
      </c>
    </row>
    <row r="156" spans="1:19" ht="58" x14ac:dyDescent="0.35">
      <c r="A156" s="63" t="s">
        <v>122</v>
      </c>
      <c r="B156" s="64" t="s">
        <v>20</v>
      </c>
      <c r="C156" s="109" t="s">
        <v>24</v>
      </c>
      <c r="D156" s="64">
        <v>96160</v>
      </c>
      <c r="E156" s="64"/>
      <c r="F156" s="412">
        <v>33.402939599999996</v>
      </c>
      <c r="G156" s="414">
        <v>41.753674499999995</v>
      </c>
      <c r="H156" s="414">
        <v>48.630750299999995</v>
      </c>
      <c r="I156" s="66" t="s">
        <v>12</v>
      </c>
      <c r="J156" s="66" t="s">
        <v>12</v>
      </c>
      <c r="K156" s="66" t="s">
        <v>12</v>
      </c>
      <c r="L156" s="55">
        <v>59.437583699999998</v>
      </c>
      <c r="M156" s="415">
        <v>78.595151999999999</v>
      </c>
      <c r="N156" s="82">
        <v>91.366864199999995</v>
      </c>
      <c r="O156" s="82">
        <v>92.349303599999999</v>
      </c>
      <c r="P156" s="82">
        <v>102.1736976</v>
      </c>
      <c r="Q156" s="82" t="s">
        <v>12</v>
      </c>
      <c r="R156" s="82">
        <v>112.980531</v>
      </c>
      <c r="S156" s="462">
        <v>227.43472109999999</v>
      </c>
    </row>
    <row r="157" spans="1:19" ht="145" x14ac:dyDescent="0.35">
      <c r="A157" s="59" t="s">
        <v>122</v>
      </c>
      <c r="B157" s="54" t="s">
        <v>20</v>
      </c>
      <c r="C157" s="104" t="s">
        <v>46</v>
      </c>
      <c r="D157" s="54">
        <v>99367</v>
      </c>
      <c r="E157" s="54">
        <v>2</v>
      </c>
      <c r="F157" s="62" t="s">
        <v>12</v>
      </c>
      <c r="G157" s="61" t="s">
        <v>12</v>
      </c>
      <c r="H157" s="61" t="s">
        <v>12</v>
      </c>
      <c r="I157" s="61" t="s">
        <v>12</v>
      </c>
      <c r="J157" s="61" t="s">
        <v>12</v>
      </c>
      <c r="K157" s="61" t="s">
        <v>12</v>
      </c>
      <c r="L157" s="61" t="s">
        <v>12</v>
      </c>
      <c r="M157" s="61" t="s">
        <v>12</v>
      </c>
      <c r="N157" s="82" t="s">
        <v>12</v>
      </c>
      <c r="O157" s="82" t="s">
        <v>12</v>
      </c>
      <c r="P157" s="82" t="s">
        <v>12</v>
      </c>
      <c r="Q157" s="82" t="s">
        <v>12</v>
      </c>
      <c r="R157" s="82" t="s">
        <v>12</v>
      </c>
      <c r="S157" s="462">
        <v>454.86944219999998</v>
      </c>
    </row>
    <row r="158" spans="1:19" ht="145" x14ac:dyDescent="0.35">
      <c r="A158" s="59" t="s">
        <v>122</v>
      </c>
      <c r="B158" s="54" t="s">
        <v>20</v>
      </c>
      <c r="C158" s="104" t="s">
        <v>47</v>
      </c>
      <c r="D158" s="54">
        <v>99368</v>
      </c>
      <c r="E158" s="54">
        <v>2</v>
      </c>
      <c r="F158" s="412">
        <v>66.8</v>
      </c>
      <c r="G158" s="55" t="s">
        <v>12</v>
      </c>
      <c r="H158" s="55" t="s">
        <v>12</v>
      </c>
      <c r="I158" s="61" t="s">
        <v>12</v>
      </c>
      <c r="J158" s="61" t="s">
        <v>12</v>
      </c>
      <c r="K158" s="61" t="s">
        <v>12</v>
      </c>
      <c r="L158" s="55">
        <v>118.8751674</v>
      </c>
      <c r="M158" s="61" t="s">
        <v>12</v>
      </c>
      <c r="N158" s="82">
        <v>182.73372839999999</v>
      </c>
      <c r="O158" s="82">
        <v>184.6986072</v>
      </c>
      <c r="P158" s="82">
        <v>204.34739519999999</v>
      </c>
      <c r="Q158" s="82">
        <v>218.10154679999999</v>
      </c>
      <c r="R158" s="82">
        <v>225.961062</v>
      </c>
      <c r="S158" s="462" t="s">
        <v>12</v>
      </c>
    </row>
    <row r="159" spans="1:19" ht="87" x14ac:dyDescent="0.35">
      <c r="A159" s="63" t="s">
        <v>122</v>
      </c>
      <c r="B159" s="64" t="s">
        <v>20</v>
      </c>
      <c r="C159" s="109" t="s">
        <v>53</v>
      </c>
      <c r="D159" s="64">
        <v>99451</v>
      </c>
      <c r="E159" s="64"/>
      <c r="F159" s="67" t="s">
        <v>12</v>
      </c>
      <c r="G159" s="66" t="s">
        <v>12</v>
      </c>
      <c r="H159" s="66" t="s">
        <v>12</v>
      </c>
      <c r="I159" s="66" t="s">
        <v>12</v>
      </c>
      <c r="J159" s="66" t="s">
        <v>12</v>
      </c>
      <c r="K159" s="66" t="s">
        <v>12</v>
      </c>
      <c r="L159" s="66" t="s">
        <v>12</v>
      </c>
      <c r="M159" s="66" t="s">
        <v>12</v>
      </c>
      <c r="N159" s="463" t="s">
        <v>12</v>
      </c>
      <c r="O159" s="463" t="s">
        <v>12</v>
      </c>
      <c r="P159" s="463" t="s">
        <v>12</v>
      </c>
      <c r="Q159" s="463" t="s">
        <v>12</v>
      </c>
      <c r="R159" s="463" t="s">
        <v>12</v>
      </c>
      <c r="S159" s="462">
        <v>227.43472109999999</v>
      </c>
    </row>
    <row r="160" spans="1:19" ht="29" x14ac:dyDescent="0.35">
      <c r="A160" s="63" t="s">
        <v>122</v>
      </c>
      <c r="B160" s="64" t="s">
        <v>20</v>
      </c>
      <c r="C160" s="109" t="s">
        <v>83</v>
      </c>
      <c r="D160" s="64" t="s">
        <v>84</v>
      </c>
      <c r="E160" s="64"/>
      <c r="F160" s="76" t="s">
        <v>12</v>
      </c>
      <c r="G160" s="414">
        <v>41.753674499999995</v>
      </c>
      <c r="H160" s="414">
        <v>48.630750299999995</v>
      </c>
      <c r="I160" s="77" t="s">
        <v>12</v>
      </c>
      <c r="J160" s="55">
        <v>49.121969999999997</v>
      </c>
      <c r="K160" s="55">
        <v>51.578068500000001</v>
      </c>
      <c r="L160" s="55">
        <v>59.437583699999998</v>
      </c>
      <c r="M160" s="55" t="s">
        <v>12</v>
      </c>
      <c r="N160" s="82">
        <v>91.366864199999995</v>
      </c>
      <c r="O160" s="82">
        <v>92.349303599999999</v>
      </c>
      <c r="P160" s="82">
        <v>102.1736976</v>
      </c>
      <c r="Q160" s="82">
        <v>109.0507734</v>
      </c>
      <c r="R160" s="82">
        <v>112.980531</v>
      </c>
      <c r="S160" s="462">
        <v>227.43472109999999</v>
      </c>
    </row>
    <row r="161" spans="1:19" ht="130.5" x14ac:dyDescent="0.35">
      <c r="A161" s="63" t="s">
        <v>126</v>
      </c>
      <c r="B161" s="64" t="s">
        <v>20</v>
      </c>
      <c r="C161" s="109" t="s">
        <v>21</v>
      </c>
      <c r="D161" s="64">
        <v>90889</v>
      </c>
      <c r="E161" s="64"/>
      <c r="F161" s="76" t="s">
        <v>12</v>
      </c>
      <c r="G161" s="414">
        <v>41.753674499999995</v>
      </c>
      <c r="H161" s="414">
        <v>48.630750299999995</v>
      </c>
      <c r="I161" s="77" t="s">
        <v>12</v>
      </c>
      <c r="J161" s="77" t="s">
        <v>12</v>
      </c>
      <c r="K161" s="77" t="s">
        <v>12</v>
      </c>
      <c r="L161" s="55">
        <v>59.437583699999998</v>
      </c>
      <c r="M161" s="415">
        <v>78.595151999999999</v>
      </c>
      <c r="N161" s="82">
        <v>91.366864199999995</v>
      </c>
      <c r="O161" s="82">
        <v>92.349303599999999</v>
      </c>
      <c r="P161" s="82">
        <v>102.1736976</v>
      </c>
      <c r="Q161" s="82" t="s">
        <v>12</v>
      </c>
      <c r="R161" s="82">
        <v>112.980531</v>
      </c>
      <c r="S161" s="462">
        <v>227.43472109999999</v>
      </c>
    </row>
    <row r="162" spans="1:19" ht="58" x14ac:dyDescent="0.35">
      <c r="A162" s="63" t="s">
        <v>126</v>
      </c>
      <c r="B162" s="64" t="s">
        <v>20</v>
      </c>
      <c r="C162" s="109" t="s">
        <v>24</v>
      </c>
      <c r="D162" s="64">
        <v>96160</v>
      </c>
      <c r="E162" s="64"/>
      <c r="F162" s="412">
        <v>33.402939599999996</v>
      </c>
      <c r="G162" s="414">
        <v>41.753674499999995</v>
      </c>
      <c r="H162" s="414">
        <v>48.630750299999995</v>
      </c>
      <c r="I162" s="77" t="s">
        <v>12</v>
      </c>
      <c r="J162" s="77" t="s">
        <v>12</v>
      </c>
      <c r="K162" s="77" t="s">
        <v>12</v>
      </c>
      <c r="L162" s="55">
        <v>59.437583699999998</v>
      </c>
      <c r="M162" s="415">
        <v>78.595151999999999</v>
      </c>
      <c r="N162" s="82">
        <v>91.366864199999995</v>
      </c>
      <c r="O162" s="82">
        <v>92.349303599999999</v>
      </c>
      <c r="P162" s="82">
        <v>102.1736976</v>
      </c>
      <c r="Q162" s="82" t="s">
        <v>12</v>
      </c>
      <c r="R162" s="82">
        <v>112.980531</v>
      </c>
      <c r="S162" s="462">
        <v>227.43472109999999</v>
      </c>
    </row>
    <row r="163" spans="1:19" ht="145" x14ac:dyDescent="0.35">
      <c r="A163" s="59" t="s">
        <v>126</v>
      </c>
      <c r="B163" s="54" t="s">
        <v>20</v>
      </c>
      <c r="C163" s="104" t="s">
        <v>46</v>
      </c>
      <c r="D163" s="54">
        <v>99367</v>
      </c>
      <c r="E163" s="54">
        <v>2</v>
      </c>
      <c r="F163" s="76" t="s">
        <v>12</v>
      </c>
      <c r="G163" s="55" t="s">
        <v>12</v>
      </c>
      <c r="H163" s="55" t="s">
        <v>12</v>
      </c>
      <c r="I163" s="55" t="s">
        <v>12</v>
      </c>
      <c r="J163" s="55" t="s">
        <v>12</v>
      </c>
      <c r="K163" s="55" t="s">
        <v>12</v>
      </c>
      <c r="L163" s="55" t="s">
        <v>12</v>
      </c>
      <c r="M163" s="55" t="s">
        <v>12</v>
      </c>
      <c r="N163" s="82" t="s">
        <v>12</v>
      </c>
      <c r="O163" s="82" t="s">
        <v>12</v>
      </c>
      <c r="P163" s="82" t="s">
        <v>12</v>
      </c>
      <c r="Q163" s="82" t="s">
        <v>12</v>
      </c>
      <c r="R163" s="82" t="s">
        <v>12</v>
      </c>
      <c r="S163" s="462">
        <v>454.86944219999998</v>
      </c>
    </row>
    <row r="164" spans="1:19" ht="145" x14ac:dyDescent="0.35">
      <c r="A164" s="63" t="s">
        <v>126</v>
      </c>
      <c r="B164" s="64" t="s">
        <v>20</v>
      </c>
      <c r="C164" s="109" t="s">
        <v>47</v>
      </c>
      <c r="D164" s="64">
        <v>99368</v>
      </c>
      <c r="E164" s="64">
        <v>2</v>
      </c>
      <c r="F164" s="412">
        <v>66.8</v>
      </c>
      <c r="G164" s="55" t="s">
        <v>12</v>
      </c>
      <c r="H164" s="55" t="s">
        <v>12</v>
      </c>
      <c r="I164" s="77" t="s">
        <v>12</v>
      </c>
      <c r="J164" s="77" t="s">
        <v>12</v>
      </c>
      <c r="K164" s="77" t="s">
        <v>12</v>
      </c>
      <c r="L164" s="55">
        <v>118.8751674</v>
      </c>
      <c r="M164" s="77" t="s">
        <v>12</v>
      </c>
      <c r="N164" s="82">
        <v>182.73372839999999</v>
      </c>
      <c r="O164" s="82">
        <v>184.6986072</v>
      </c>
      <c r="P164" s="82">
        <v>204.34739519999999</v>
      </c>
      <c r="Q164" s="82">
        <v>218.10154679999999</v>
      </c>
      <c r="R164" s="82">
        <v>225.961062</v>
      </c>
      <c r="S164" s="462" t="s">
        <v>12</v>
      </c>
    </row>
    <row r="165" spans="1:19" ht="87" x14ac:dyDescent="0.35">
      <c r="A165" s="63" t="s">
        <v>126</v>
      </c>
      <c r="B165" s="64" t="s">
        <v>20</v>
      </c>
      <c r="C165" s="109" t="s">
        <v>53</v>
      </c>
      <c r="D165" s="64">
        <v>99451</v>
      </c>
      <c r="E165" s="64"/>
      <c r="F165" s="78" t="s">
        <v>12</v>
      </c>
      <c r="G165" s="77" t="s">
        <v>12</v>
      </c>
      <c r="H165" s="77" t="s">
        <v>12</v>
      </c>
      <c r="I165" s="77" t="s">
        <v>12</v>
      </c>
      <c r="J165" s="77" t="s">
        <v>12</v>
      </c>
      <c r="K165" s="77" t="s">
        <v>12</v>
      </c>
      <c r="L165" s="77" t="s">
        <v>12</v>
      </c>
      <c r="M165" s="77" t="s">
        <v>12</v>
      </c>
      <c r="N165" s="463" t="s">
        <v>12</v>
      </c>
      <c r="O165" s="463" t="s">
        <v>12</v>
      </c>
      <c r="P165" s="463" t="s">
        <v>12</v>
      </c>
      <c r="Q165" s="463" t="s">
        <v>12</v>
      </c>
      <c r="R165" s="463" t="s">
        <v>12</v>
      </c>
      <c r="S165" s="462">
        <v>227.43472109999999</v>
      </c>
    </row>
    <row r="166" spans="1:19" ht="29" x14ac:dyDescent="0.35">
      <c r="A166" s="63" t="s">
        <v>126</v>
      </c>
      <c r="B166" s="64" t="s">
        <v>20</v>
      </c>
      <c r="C166" s="109" t="s">
        <v>83</v>
      </c>
      <c r="D166" s="64" t="s">
        <v>84</v>
      </c>
      <c r="E166" s="64"/>
      <c r="F166" s="76" t="s">
        <v>12</v>
      </c>
      <c r="G166" s="414">
        <v>41.753674499999995</v>
      </c>
      <c r="H166" s="414">
        <v>48.630750299999995</v>
      </c>
      <c r="I166" s="77" t="s">
        <v>12</v>
      </c>
      <c r="J166" s="55">
        <v>49.121969999999997</v>
      </c>
      <c r="K166" s="55">
        <v>51.578068500000001</v>
      </c>
      <c r="L166" s="55">
        <v>59.437583699999998</v>
      </c>
      <c r="M166" s="55" t="s">
        <v>12</v>
      </c>
      <c r="N166" s="82">
        <v>91.366864199999995</v>
      </c>
      <c r="O166" s="82">
        <v>92.349303599999999</v>
      </c>
      <c r="P166" s="82">
        <v>102.1736976</v>
      </c>
      <c r="Q166" s="82">
        <v>109.0507734</v>
      </c>
      <c r="R166" s="82">
        <v>112.980531</v>
      </c>
      <c r="S166" s="462">
        <v>227.43472109999999</v>
      </c>
    </row>
    <row r="167" spans="1:19" ht="130.5" x14ac:dyDescent="0.35">
      <c r="A167" s="63" t="s">
        <v>130</v>
      </c>
      <c r="B167" s="64" t="s">
        <v>20</v>
      </c>
      <c r="C167" s="109" t="s">
        <v>21</v>
      </c>
      <c r="D167" s="64">
        <v>90889</v>
      </c>
      <c r="E167" s="64"/>
      <c r="F167" s="76" t="s">
        <v>12</v>
      </c>
      <c r="G167" s="414">
        <v>41.753674499999995</v>
      </c>
      <c r="H167" s="414">
        <v>48.630750299999995</v>
      </c>
      <c r="I167" s="77" t="s">
        <v>12</v>
      </c>
      <c r="J167" s="77" t="s">
        <v>12</v>
      </c>
      <c r="K167" s="77" t="s">
        <v>12</v>
      </c>
      <c r="L167" s="55">
        <v>59.437583699999998</v>
      </c>
      <c r="M167" s="415">
        <v>78.595151999999999</v>
      </c>
      <c r="N167" s="82">
        <v>91.366864199999995</v>
      </c>
      <c r="O167" s="82">
        <v>92.349303599999999</v>
      </c>
      <c r="P167" s="82">
        <v>102.1736976</v>
      </c>
      <c r="Q167" s="82" t="s">
        <v>12</v>
      </c>
      <c r="R167" s="82">
        <v>112.980531</v>
      </c>
      <c r="S167" s="462">
        <v>227.43472109999999</v>
      </c>
    </row>
    <row r="168" spans="1:19" ht="58" x14ac:dyDescent="0.35">
      <c r="A168" s="63" t="s">
        <v>130</v>
      </c>
      <c r="B168" s="64" t="s">
        <v>20</v>
      </c>
      <c r="C168" s="109" t="s">
        <v>24</v>
      </c>
      <c r="D168" s="64">
        <v>96160</v>
      </c>
      <c r="E168" s="64"/>
      <c r="F168" s="412">
        <v>33.402939599999996</v>
      </c>
      <c r="G168" s="414">
        <v>41.753674499999995</v>
      </c>
      <c r="H168" s="414">
        <v>48.630750299999995</v>
      </c>
      <c r="I168" s="77" t="s">
        <v>12</v>
      </c>
      <c r="J168" s="77" t="s">
        <v>12</v>
      </c>
      <c r="K168" s="77" t="s">
        <v>12</v>
      </c>
      <c r="L168" s="55">
        <v>59.437583699999998</v>
      </c>
      <c r="M168" s="415">
        <v>78.595151999999999</v>
      </c>
      <c r="N168" s="82">
        <v>91.366864199999995</v>
      </c>
      <c r="O168" s="82">
        <v>92.349303599999999</v>
      </c>
      <c r="P168" s="82">
        <v>102.1736976</v>
      </c>
      <c r="Q168" s="82" t="s">
        <v>12</v>
      </c>
      <c r="R168" s="82">
        <v>112.980531</v>
      </c>
      <c r="S168" s="462">
        <v>227.43472109999999</v>
      </c>
    </row>
    <row r="169" spans="1:19" ht="145" x14ac:dyDescent="0.35">
      <c r="A169" s="59" t="s">
        <v>130</v>
      </c>
      <c r="B169" s="54" t="s">
        <v>20</v>
      </c>
      <c r="C169" s="104" t="s">
        <v>46</v>
      </c>
      <c r="D169" s="54">
        <v>99367</v>
      </c>
      <c r="E169" s="54">
        <v>2</v>
      </c>
      <c r="F169" s="76" t="s">
        <v>12</v>
      </c>
      <c r="G169" s="55" t="s">
        <v>12</v>
      </c>
      <c r="H169" s="55" t="s">
        <v>12</v>
      </c>
      <c r="I169" s="55" t="s">
        <v>12</v>
      </c>
      <c r="J169" s="55" t="s">
        <v>12</v>
      </c>
      <c r="K169" s="55" t="s">
        <v>12</v>
      </c>
      <c r="L169" s="55" t="s">
        <v>12</v>
      </c>
      <c r="M169" s="55" t="s">
        <v>12</v>
      </c>
      <c r="N169" s="82" t="s">
        <v>12</v>
      </c>
      <c r="O169" s="82" t="s">
        <v>12</v>
      </c>
      <c r="P169" s="82" t="s">
        <v>12</v>
      </c>
      <c r="Q169" s="82" t="s">
        <v>12</v>
      </c>
      <c r="R169" s="82" t="s">
        <v>12</v>
      </c>
      <c r="S169" s="462">
        <v>454.86944219999998</v>
      </c>
    </row>
    <row r="170" spans="1:19" ht="145" x14ac:dyDescent="0.35">
      <c r="A170" s="63" t="s">
        <v>130</v>
      </c>
      <c r="B170" s="64" t="s">
        <v>20</v>
      </c>
      <c r="C170" s="109" t="s">
        <v>47</v>
      </c>
      <c r="D170" s="64">
        <v>99368</v>
      </c>
      <c r="E170" s="64">
        <v>2</v>
      </c>
      <c r="F170" s="412">
        <v>66.8</v>
      </c>
      <c r="G170" s="55" t="s">
        <v>12</v>
      </c>
      <c r="H170" s="55" t="s">
        <v>12</v>
      </c>
      <c r="I170" s="77" t="s">
        <v>12</v>
      </c>
      <c r="J170" s="77" t="s">
        <v>12</v>
      </c>
      <c r="K170" s="77" t="s">
        <v>12</v>
      </c>
      <c r="L170" s="55">
        <v>118.8751674</v>
      </c>
      <c r="M170" s="77" t="s">
        <v>12</v>
      </c>
      <c r="N170" s="82">
        <v>182.73372839999999</v>
      </c>
      <c r="O170" s="82">
        <v>184.6986072</v>
      </c>
      <c r="P170" s="82">
        <v>204.34739519999999</v>
      </c>
      <c r="Q170" s="82">
        <v>218.10154679999999</v>
      </c>
      <c r="R170" s="82">
        <v>225.961062</v>
      </c>
      <c r="S170" s="462" t="s">
        <v>12</v>
      </c>
    </row>
    <row r="171" spans="1:19" ht="87" x14ac:dyDescent="0.35">
      <c r="A171" s="63" t="s">
        <v>130</v>
      </c>
      <c r="B171" s="64" t="s">
        <v>20</v>
      </c>
      <c r="C171" s="109" t="s">
        <v>53</v>
      </c>
      <c r="D171" s="64">
        <v>99451</v>
      </c>
      <c r="E171" s="64"/>
      <c r="F171" s="78" t="s">
        <v>12</v>
      </c>
      <c r="G171" s="77" t="s">
        <v>12</v>
      </c>
      <c r="H171" s="77" t="s">
        <v>12</v>
      </c>
      <c r="I171" s="77" t="s">
        <v>12</v>
      </c>
      <c r="J171" s="77" t="s">
        <v>12</v>
      </c>
      <c r="K171" s="77" t="s">
        <v>12</v>
      </c>
      <c r="L171" s="77" t="s">
        <v>12</v>
      </c>
      <c r="M171" s="77" t="s">
        <v>12</v>
      </c>
      <c r="N171" s="463" t="s">
        <v>12</v>
      </c>
      <c r="O171" s="463" t="s">
        <v>12</v>
      </c>
      <c r="P171" s="463" t="s">
        <v>12</v>
      </c>
      <c r="Q171" s="463" t="s">
        <v>12</v>
      </c>
      <c r="R171" s="463" t="s">
        <v>12</v>
      </c>
      <c r="S171" s="462">
        <v>227.43472109999999</v>
      </c>
    </row>
    <row r="172" spans="1:19" ht="29" x14ac:dyDescent="0.35">
      <c r="A172" s="63" t="s">
        <v>130</v>
      </c>
      <c r="B172" s="64" t="s">
        <v>20</v>
      </c>
      <c r="C172" s="109" t="s">
        <v>83</v>
      </c>
      <c r="D172" s="64" t="s">
        <v>84</v>
      </c>
      <c r="E172" s="64"/>
      <c r="F172" s="76" t="s">
        <v>12</v>
      </c>
      <c r="G172" s="414">
        <v>41.753674499999995</v>
      </c>
      <c r="H172" s="414">
        <v>48.630750299999995</v>
      </c>
      <c r="I172" s="77" t="s">
        <v>12</v>
      </c>
      <c r="J172" s="55">
        <v>49.121969999999997</v>
      </c>
      <c r="K172" s="55">
        <v>51.578068500000001</v>
      </c>
      <c r="L172" s="55">
        <v>59.437583699999998</v>
      </c>
      <c r="M172" s="55" t="s">
        <v>12</v>
      </c>
      <c r="N172" s="82">
        <v>91.366864199999995</v>
      </c>
      <c r="O172" s="82">
        <v>92.349303599999999</v>
      </c>
      <c r="P172" s="82">
        <v>102.1736976</v>
      </c>
      <c r="Q172" s="82">
        <v>109.0507734</v>
      </c>
      <c r="R172" s="82">
        <v>112.980531</v>
      </c>
      <c r="S172" s="462">
        <v>227.43472109999999</v>
      </c>
    </row>
    <row r="173" spans="1:19" ht="43.5" x14ac:dyDescent="0.35">
      <c r="A173" s="59" t="s">
        <v>126</v>
      </c>
      <c r="B173" s="54" t="s">
        <v>20</v>
      </c>
      <c r="C173" s="104" t="s">
        <v>48</v>
      </c>
      <c r="D173" s="54" t="s">
        <v>49</v>
      </c>
      <c r="E173" s="54"/>
      <c r="F173" s="418">
        <v>33.402939599999996</v>
      </c>
      <c r="G173" s="415">
        <v>41.753674499999995</v>
      </c>
      <c r="H173" s="415">
        <v>48.630750299999995</v>
      </c>
      <c r="I173" s="61" t="s">
        <v>12</v>
      </c>
      <c r="J173" s="55">
        <v>49.121969999999997</v>
      </c>
      <c r="K173" s="55">
        <v>51.578068500000001</v>
      </c>
      <c r="L173" s="55">
        <v>59.437583699999998</v>
      </c>
      <c r="M173" s="414">
        <v>78.595151999999999</v>
      </c>
      <c r="N173" s="463">
        <v>91.366864199999995</v>
      </c>
      <c r="O173" s="463">
        <v>92.349303599999999</v>
      </c>
      <c r="P173" s="463">
        <v>102.1736976</v>
      </c>
      <c r="Q173" s="463">
        <v>109.0507734</v>
      </c>
      <c r="R173" s="463">
        <v>112.980531</v>
      </c>
      <c r="S173" s="465">
        <v>227.43472109999999</v>
      </c>
    </row>
    <row r="174" spans="1:19" ht="43.5" x14ac:dyDescent="0.35">
      <c r="A174" s="59" t="s">
        <v>130</v>
      </c>
      <c r="B174" s="54" t="s">
        <v>20</v>
      </c>
      <c r="C174" s="104" t="s">
        <v>48</v>
      </c>
      <c r="D174" s="54" t="s">
        <v>49</v>
      </c>
      <c r="E174" s="54"/>
      <c r="F174" s="418">
        <v>33.402939599999996</v>
      </c>
      <c r="G174" s="415">
        <v>41.753674499999995</v>
      </c>
      <c r="H174" s="415">
        <v>48.630750299999995</v>
      </c>
      <c r="I174" s="55" t="s">
        <v>12</v>
      </c>
      <c r="J174" s="55">
        <v>49.121969999999997</v>
      </c>
      <c r="K174" s="55">
        <v>51.578068500000001</v>
      </c>
      <c r="L174" s="55">
        <v>59.437583699999998</v>
      </c>
      <c r="M174" s="414">
        <v>78.595151999999999</v>
      </c>
      <c r="N174" s="463">
        <v>91.366864199999995</v>
      </c>
      <c r="O174" s="463">
        <v>92.349303599999999</v>
      </c>
      <c r="P174" s="463">
        <v>102.1736976</v>
      </c>
      <c r="Q174" s="463">
        <v>109.0507734</v>
      </c>
      <c r="R174" s="463">
        <v>112.980531</v>
      </c>
      <c r="S174" s="465">
        <v>227.43472109999999</v>
      </c>
    </row>
    <row r="175" spans="1:19" ht="43.5" x14ac:dyDescent="0.35">
      <c r="A175" s="63" t="s">
        <v>122</v>
      </c>
      <c r="B175" s="64" t="s">
        <v>20</v>
      </c>
      <c r="C175" s="109" t="s">
        <v>48</v>
      </c>
      <c r="D175" s="64" t="s">
        <v>49</v>
      </c>
      <c r="E175" s="64"/>
      <c r="F175" s="418">
        <v>33.402939599999996</v>
      </c>
      <c r="G175" s="415">
        <v>41.753674499999995</v>
      </c>
      <c r="H175" s="415">
        <v>48.630750299999995</v>
      </c>
      <c r="I175" s="77" t="s">
        <v>12</v>
      </c>
      <c r="J175" s="55">
        <v>49.121969999999997</v>
      </c>
      <c r="K175" s="55">
        <v>51.578068500000001</v>
      </c>
      <c r="L175" s="55">
        <v>59.437583699999998</v>
      </c>
      <c r="M175" s="414">
        <v>78.595151999999999</v>
      </c>
      <c r="N175" s="463">
        <v>91.366864199999995</v>
      </c>
      <c r="O175" s="463">
        <v>92.349303599999999</v>
      </c>
      <c r="P175" s="463">
        <v>102.1736976</v>
      </c>
      <c r="Q175" s="463">
        <v>109.0507734</v>
      </c>
      <c r="R175" s="463">
        <v>112.980531</v>
      </c>
      <c r="S175" s="465">
        <v>227.43472109999999</v>
      </c>
    </row>
    <row r="176" spans="1:19" ht="43.5" x14ac:dyDescent="0.35">
      <c r="A176" s="331" t="s">
        <v>132</v>
      </c>
      <c r="B176" s="332" t="s">
        <v>98</v>
      </c>
      <c r="C176" s="332" t="s">
        <v>99</v>
      </c>
      <c r="D176" s="340" t="s">
        <v>100</v>
      </c>
      <c r="E176" s="238"/>
      <c r="F176" s="213" t="s">
        <v>12</v>
      </c>
      <c r="G176" s="431">
        <v>41.753674499999995</v>
      </c>
      <c r="H176" s="414">
        <v>48.630750299999995</v>
      </c>
      <c r="I176" s="77" t="s">
        <v>12</v>
      </c>
      <c r="J176" s="55">
        <v>49.121969999999997</v>
      </c>
      <c r="K176" s="55">
        <v>51.578068500000001</v>
      </c>
      <c r="L176" s="211">
        <v>59.437583699999998</v>
      </c>
      <c r="M176" s="414">
        <v>78.595151999999999</v>
      </c>
      <c r="N176" s="467">
        <v>91.366864199999995</v>
      </c>
      <c r="O176" s="82">
        <v>92.349303599999999</v>
      </c>
      <c r="P176" s="467">
        <v>102.1736976</v>
      </c>
      <c r="Q176" s="82" t="s">
        <v>12</v>
      </c>
      <c r="R176" s="467">
        <v>112.980531</v>
      </c>
      <c r="S176" s="462">
        <v>227.43472109999999</v>
      </c>
    </row>
    <row r="177" spans="1:19" ht="43.5" x14ac:dyDescent="0.35">
      <c r="A177" s="331" t="s">
        <v>132</v>
      </c>
      <c r="B177" s="80" t="s">
        <v>98</v>
      </c>
      <c r="C177" s="389" t="s">
        <v>843</v>
      </c>
      <c r="D177" s="390" t="s">
        <v>832</v>
      </c>
      <c r="E177" s="238"/>
      <c r="F177" s="434">
        <v>33.402939599999996</v>
      </c>
      <c r="G177" s="431">
        <v>41.753674499999995</v>
      </c>
      <c r="H177" s="414">
        <v>48.630750299999995</v>
      </c>
      <c r="I177" s="77" t="s">
        <v>12</v>
      </c>
      <c r="J177" s="55">
        <v>49.121969999999997</v>
      </c>
      <c r="K177" s="55">
        <v>51.578068500000001</v>
      </c>
      <c r="L177" s="211">
        <v>59.437583699999998</v>
      </c>
      <c r="M177" s="414">
        <v>78.595151999999999</v>
      </c>
      <c r="N177" s="467">
        <v>91.366864199999995</v>
      </c>
      <c r="O177" s="82">
        <v>92.349303599999999</v>
      </c>
      <c r="P177" s="467">
        <v>102.1736976</v>
      </c>
      <c r="Q177" s="82">
        <v>109.0507734</v>
      </c>
      <c r="R177" s="467">
        <v>112.980531</v>
      </c>
      <c r="S177" s="462">
        <v>227.43472109999999</v>
      </c>
    </row>
    <row r="178" spans="1:19" ht="72.5" x14ac:dyDescent="0.35">
      <c r="A178" s="331" t="s">
        <v>132</v>
      </c>
      <c r="B178" s="80" t="s">
        <v>98</v>
      </c>
      <c r="C178" s="389" t="s">
        <v>844</v>
      </c>
      <c r="D178" s="390" t="s">
        <v>832</v>
      </c>
      <c r="E178" s="238">
        <v>4.5</v>
      </c>
      <c r="F178" s="434">
        <v>7.4222222222222216</v>
      </c>
      <c r="G178" s="431">
        <v>9.2777777777777786</v>
      </c>
      <c r="H178" s="414">
        <v>10.806666666666667</v>
      </c>
      <c r="I178" s="66" t="s">
        <v>12</v>
      </c>
      <c r="J178" s="55">
        <v>10.915993333333333</v>
      </c>
      <c r="K178" s="55">
        <v>11.461793</v>
      </c>
      <c r="L178" s="211">
        <v>13.208351933333333</v>
      </c>
      <c r="M178" s="414">
        <v>17.466666666666665</v>
      </c>
      <c r="N178" s="467">
        <v>20.303747599999998</v>
      </c>
      <c r="O178" s="82">
        <v>20.522067466666666</v>
      </c>
      <c r="P178" s="467">
        <v>22.705266133333332</v>
      </c>
      <c r="Q178" s="82">
        <v>24.2335052</v>
      </c>
      <c r="R178" s="467">
        <v>25.106784666666666</v>
      </c>
      <c r="S178" s="462">
        <v>50.541049133333331</v>
      </c>
    </row>
    <row r="179" spans="1:19" ht="43.5" x14ac:dyDescent="0.35">
      <c r="A179" s="331" t="s">
        <v>133</v>
      </c>
      <c r="B179" s="332" t="s">
        <v>98</v>
      </c>
      <c r="C179" s="332" t="s">
        <v>99</v>
      </c>
      <c r="D179" s="340" t="s">
        <v>100</v>
      </c>
      <c r="E179" s="238"/>
      <c r="F179" s="213" t="s">
        <v>12</v>
      </c>
      <c r="G179" s="431">
        <v>41.753674499999995</v>
      </c>
      <c r="H179" s="414">
        <v>48.630750299999995</v>
      </c>
      <c r="I179" s="77" t="s">
        <v>12</v>
      </c>
      <c r="J179" s="55">
        <v>49.121969999999997</v>
      </c>
      <c r="K179" s="55">
        <v>51.578068500000001</v>
      </c>
      <c r="L179" s="211">
        <v>59.437583699999998</v>
      </c>
      <c r="M179" s="414">
        <v>78.595151999999999</v>
      </c>
      <c r="N179" s="467">
        <v>91.366864199999995</v>
      </c>
      <c r="O179" s="82">
        <v>92.349303599999999</v>
      </c>
      <c r="P179" s="467">
        <v>102.1736976</v>
      </c>
      <c r="Q179" s="463" t="s">
        <v>12</v>
      </c>
      <c r="R179" s="467">
        <v>112.980531</v>
      </c>
      <c r="S179" s="462">
        <v>227.43472109999999</v>
      </c>
    </row>
    <row r="180" spans="1:19" ht="43.5" x14ac:dyDescent="0.35">
      <c r="A180" s="331" t="s">
        <v>133</v>
      </c>
      <c r="B180" s="80" t="s">
        <v>98</v>
      </c>
      <c r="C180" s="389" t="s">
        <v>843</v>
      </c>
      <c r="D180" s="390" t="s">
        <v>832</v>
      </c>
      <c r="E180" s="238"/>
      <c r="F180" s="434">
        <v>33.402939599999996</v>
      </c>
      <c r="G180" s="431">
        <v>41.753674499999995</v>
      </c>
      <c r="H180" s="414">
        <v>48.630750299999995</v>
      </c>
      <c r="I180" s="77" t="s">
        <v>12</v>
      </c>
      <c r="J180" s="55">
        <v>49.121969999999997</v>
      </c>
      <c r="K180" s="55">
        <v>51.578068500000001</v>
      </c>
      <c r="L180" s="211">
        <v>59.437583699999998</v>
      </c>
      <c r="M180" s="414">
        <v>78.595151999999999</v>
      </c>
      <c r="N180" s="467">
        <v>91.366864199999995</v>
      </c>
      <c r="O180" s="82">
        <v>92.349303599999999</v>
      </c>
      <c r="P180" s="467">
        <v>102.1736976</v>
      </c>
      <c r="Q180" s="82">
        <v>109.0507734</v>
      </c>
      <c r="R180" s="467">
        <v>112.980531</v>
      </c>
      <c r="S180" s="462">
        <v>227.43472109999999</v>
      </c>
    </row>
    <row r="181" spans="1:19" ht="72.5" x14ac:dyDescent="0.35">
      <c r="A181" s="331" t="s">
        <v>133</v>
      </c>
      <c r="B181" s="80" t="s">
        <v>98</v>
      </c>
      <c r="C181" s="389" t="s">
        <v>844</v>
      </c>
      <c r="D181" s="390" t="s">
        <v>832</v>
      </c>
      <c r="E181" s="238">
        <v>4.5</v>
      </c>
      <c r="F181" s="434">
        <v>7.4222222222222216</v>
      </c>
      <c r="G181" s="431">
        <v>9.2777777777777786</v>
      </c>
      <c r="H181" s="414">
        <v>10.806666666666667</v>
      </c>
      <c r="I181" s="66" t="s">
        <v>12</v>
      </c>
      <c r="J181" s="55">
        <v>10.915993333333333</v>
      </c>
      <c r="K181" s="55">
        <v>11.461793</v>
      </c>
      <c r="L181" s="211">
        <v>13.208351933333333</v>
      </c>
      <c r="M181" s="414">
        <v>17.466666666666665</v>
      </c>
      <c r="N181" s="467">
        <v>20.303747599999998</v>
      </c>
      <c r="O181" s="82">
        <v>20.522067466666666</v>
      </c>
      <c r="P181" s="467">
        <v>22.705266133333332</v>
      </c>
      <c r="Q181" s="82">
        <v>24.2335052</v>
      </c>
      <c r="R181" s="467">
        <v>25.106784666666666</v>
      </c>
      <c r="S181" s="462">
        <v>50.541049133333331</v>
      </c>
    </row>
    <row r="182" spans="1:19" ht="43.5" x14ac:dyDescent="0.35">
      <c r="A182" s="331" t="s">
        <v>134</v>
      </c>
      <c r="B182" s="332" t="s">
        <v>98</v>
      </c>
      <c r="C182" s="332" t="s">
        <v>99</v>
      </c>
      <c r="D182" s="340" t="s">
        <v>100</v>
      </c>
      <c r="E182" s="238"/>
      <c r="F182" s="213" t="s">
        <v>12</v>
      </c>
      <c r="G182" s="431">
        <v>41.753674499999995</v>
      </c>
      <c r="H182" s="414">
        <v>48.630750299999995</v>
      </c>
      <c r="I182" s="77" t="s">
        <v>12</v>
      </c>
      <c r="J182" s="55">
        <v>49.121969999999997</v>
      </c>
      <c r="K182" s="55">
        <v>51.578068500000001</v>
      </c>
      <c r="L182" s="211">
        <v>59.437583699999998</v>
      </c>
      <c r="M182" s="414">
        <v>78.595151999999999</v>
      </c>
      <c r="N182" s="467">
        <v>91.366864199999995</v>
      </c>
      <c r="O182" s="82">
        <v>92.349303599999999</v>
      </c>
      <c r="P182" s="467">
        <v>102.1736976</v>
      </c>
      <c r="Q182" s="82" t="s">
        <v>12</v>
      </c>
      <c r="R182" s="467">
        <v>112.980531</v>
      </c>
      <c r="S182" s="462">
        <v>227.43472109999999</v>
      </c>
    </row>
    <row r="183" spans="1:19" ht="43.5" x14ac:dyDescent="0.35">
      <c r="A183" s="331" t="s">
        <v>134</v>
      </c>
      <c r="B183" s="80" t="s">
        <v>98</v>
      </c>
      <c r="C183" s="389" t="s">
        <v>843</v>
      </c>
      <c r="D183" s="390" t="s">
        <v>832</v>
      </c>
      <c r="E183" s="238"/>
      <c r="F183" s="434">
        <v>33.402939599999996</v>
      </c>
      <c r="G183" s="431">
        <v>41.753674499999995</v>
      </c>
      <c r="H183" s="414">
        <v>48.630750299999995</v>
      </c>
      <c r="I183" s="77" t="s">
        <v>12</v>
      </c>
      <c r="J183" s="55">
        <v>49.121969999999997</v>
      </c>
      <c r="K183" s="55">
        <v>51.578068500000001</v>
      </c>
      <c r="L183" s="211">
        <v>59.437583699999998</v>
      </c>
      <c r="M183" s="414">
        <v>78.595151999999999</v>
      </c>
      <c r="N183" s="467">
        <v>91.366864199999995</v>
      </c>
      <c r="O183" s="82">
        <v>92.349303599999999</v>
      </c>
      <c r="P183" s="467">
        <v>102.1736976</v>
      </c>
      <c r="Q183" s="82">
        <v>109.0507734</v>
      </c>
      <c r="R183" s="467">
        <v>112.980531</v>
      </c>
      <c r="S183" s="462">
        <v>227.43472109999999</v>
      </c>
    </row>
    <row r="184" spans="1:19" ht="72.5" x14ac:dyDescent="0.35">
      <c r="A184" s="331" t="s">
        <v>134</v>
      </c>
      <c r="B184" s="332" t="s">
        <v>98</v>
      </c>
      <c r="C184" s="391" t="s">
        <v>844</v>
      </c>
      <c r="D184" s="392" t="s">
        <v>832</v>
      </c>
      <c r="E184" s="330">
        <v>4.5</v>
      </c>
      <c r="F184" s="438">
        <v>7.4222222222222216</v>
      </c>
      <c r="G184" s="437">
        <v>9.2777777777777786</v>
      </c>
      <c r="H184" s="415">
        <v>10.806666666666667</v>
      </c>
      <c r="I184" s="66" t="s">
        <v>12</v>
      </c>
      <c r="J184" s="77">
        <v>10.915993333333333</v>
      </c>
      <c r="K184" s="77">
        <v>11.461793</v>
      </c>
      <c r="L184" s="212">
        <v>13.208351933333333</v>
      </c>
      <c r="M184" s="415">
        <v>17.466666666666665</v>
      </c>
      <c r="N184" s="468">
        <v>20.303747599999998</v>
      </c>
      <c r="O184" s="463">
        <v>20.522067466666666</v>
      </c>
      <c r="P184" s="468">
        <v>22.705266133333332</v>
      </c>
      <c r="Q184" s="463">
        <v>24.2335052</v>
      </c>
      <c r="R184" s="468">
        <v>25.106784666666666</v>
      </c>
      <c r="S184" s="465">
        <v>50.541049133333331</v>
      </c>
    </row>
  </sheetData>
  <sheetProtection algorithmName="SHA-512" hashValue="a6Sh5eW+rjmb6WZZL/Ar1DVIc2SHkCv4XB7JtNUSpeyiL5NCzEg8Wgk44cdFHniFO8q/aHJ9g/+ifCEpRTJdzg==" saltValue="o2di8d+dn17kSW4pVNh+0Q==" spinCount="100000" sheet="1" sort="0" autoFilter="0"/>
  <mergeCells count="1">
    <mergeCell ref="A1:S1"/>
  </mergeCells>
  <phoneticPr fontId="11" type="noConversion"/>
  <pageMargins left="0.25" right="0.25" top="0.75" bottom="0.75" header="0.3" footer="0.3"/>
  <pageSetup scale="56"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C498C-E1F9-41CA-802F-1471339F907A}">
  <sheetPr>
    <tabColor rgb="FFFF3300"/>
    <pageSetUpPr fitToPage="1"/>
  </sheetPr>
  <dimension ref="A1:S184"/>
  <sheetViews>
    <sheetView zoomScale="85" zoomScaleNormal="85" workbookViewId="0">
      <selection activeCell="D2" sqref="D2"/>
    </sheetView>
  </sheetViews>
  <sheetFormatPr defaultColWidth="8.7265625" defaultRowHeight="14.5" x14ac:dyDescent="0.35"/>
  <cols>
    <col min="1" max="1" width="20.54296875" style="2" customWidth="1"/>
    <col min="2" max="2" width="20.54296875" style="2" bestFit="1" customWidth="1"/>
    <col min="3" max="3" width="21.54296875" style="2" bestFit="1" customWidth="1"/>
    <col min="4" max="4" width="9.81640625" style="2" bestFit="1" customWidth="1"/>
    <col min="5" max="5" width="9.90625" style="2" hidden="1" customWidth="1"/>
    <col min="6" max="19" width="16.54296875" style="2" customWidth="1"/>
    <col min="20" max="16384" width="8.7265625" style="2"/>
  </cols>
  <sheetData>
    <row r="1" spans="1:19" ht="28.5" customHeight="1" x14ac:dyDescent="0.35">
      <c r="A1" s="490" t="s">
        <v>755</v>
      </c>
      <c r="B1" s="490"/>
      <c r="C1" s="490"/>
      <c r="D1" s="490"/>
      <c r="E1" s="490"/>
      <c r="F1" s="490"/>
      <c r="G1" s="490"/>
      <c r="H1" s="490"/>
      <c r="I1" s="490"/>
      <c r="J1" s="490"/>
      <c r="K1" s="490"/>
      <c r="L1" s="490"/>
      <c r="M1" s="490"/>
      <c r="N1" s="490"/>
      <c r="O1" s="490"/>
      <c r="P1" s="490"/>
      <c r="Q1" s="490"/>
      <c r="R1" s="490"/>
      <c r="S1" s="490"/>
    </row>
    <row r="2" spans="1:19" s="24" customFormat="1" ht="101.5" x14ac:dyDescent="0.35">
      <c r="A2" s="73" t="s">
        <v>0</v>
      </c>
      <c r="B2" s="74" t="s">
        <v>1</v>
      </c>
      <c r="C2" s="74" t="s">
        <v>2</v>
      </c>
      <c r="D2" s="74" t="s">
        <v>3</v>
      </c>
      <c r="E2" s="74" t="s">
        <v>777</v>
      </c>
      <c r="F2" s="420" t="s">
        <v>1109</v>
      </c>
      <c r="G2" s="419" t="s">
        <v>1127</v>
      </c>
      <c r="H2" s="419" t="s">
        <v>1129</v>
      </c>
      <c r="I2" s="74" t="s">
        <v>4</v>
      </c>
      <c r="J2" s="74" t="s">
        <v>5</v>
      </c>
      <c r="K2" s="74" t="s">
        <v>6</v>
      </c>
      <c r="L2" s="58" t="s">
        <v>1110</v>
      </c>
      <c r="M2" s="419" t="s">
        <v>1125</v>
      </c>
      <c r="N2" s="58" t="s">
        <v>1111</v>
      </c>
      <c r="O2" s="74" t="s">
        <v>1112</v>
      </c>
      <c r="P2" s="74" t="s">
        <v>1113</v>
      </c>
      <c r="Q2" s="74" t="s">
        <v>1114</v>
      </c>
      <c r="R2" s="74" t="s">
        <v>1115</v>
      </c>
      <c r="S2" s="75" t="s">
        <v>1123</v>
      </c>
    </row>
    <row r="3" spans="1:19" s="24" customFormat="1" ht="29" x14ac:dyDescent="0.35">
      <c r="A3" s="214" t="s">
        <v>122</v>
      </c>
      <c r="B3" s="215" t="s">
        <v>786</v>
      </c>
      <c r="C3" s="210" t="s">
        <v>787</v>
      </c>
      <c r="D3" s="336" t="s">
        <v>775</v>
      </c>
      <c r="E3" s="238"/>
      <c r="F3" s="451">
        <v>25</v>
      </c>
      <c r="G3" s="446">
        <v>25</v>
      </c>
      <c r="H3" s="447">
        <v>25</v>
      </c>
      <c r="I3" s="220">
        <v>25</v>
      </c>
      <c r="J3" s="220">
        <v>25</v>
      </c>
      <c r="K3" s="220">
        <v>25</v>
      </c>
      <c r="L3" s="218">
        <v>25</v>
      </c>
      <c r="M3" s="447">
        <v>25</v>
      </c>
      <c r="N3" s="218">
        <v>25</v>
      </c>
      <c r="O3" s="220">
        <v>25</v>
      </c>
      <c r="P3" s="218">
        <v>25</v>
      </c>
      <c r="Q3" s="220">
        <v>25</v>
      </c>
      <c r="R3" s="218">
        <v>25</v>
      </c>
      <c r="S3" s="221">
        <v>25</v>
      </c>
    </row>
    <row r="4" spans="1:19" ht="72.5" x14ac:dyDescent="0.35">
      <c r="A4" s="59" t="s">
        <v>122</v>
      </c>
      <c r="B4" s="54" t="s">
        <v>123</v>
      </c>
      <c r="C4" s="60" t="s">
        <v>990</v>
      </c>
      <c r="D4" s="159" t="s">
        <v>125</v>
      </c>
      <c r="E4" s="263"/>
      <c r="F4" s="412">
        <v>389.65449999999998</v>
      </c>
      <c r="G4" s="414">
        <v>389.65449999999998</v>
      </c>
      <c r="H4" s="414">
        <v>389.65449999999998</v>
      </c>
      <c r="I4" s="61">
        <v>389.65449999999998</v>
      </c>
      <c r="J4" s="61">
        <v>389.65449999999998</v>
      </c>
      <c r="K4" s="61">
        <v>389.65449999999998</v>
      </c>
      <c r="L4" s="61">
        <v>389.65449999999998</v>
      </c>
      <c r="M4" s="414">
        <v>389.65449999999998</v>
      </c>
      <c r="N4" s="61">
        <v>389.65449999999998</v>
      </c>
      <c r="O4" s="61">
        <v>389.65449999999998</v>
      </c>
      <c r="P4" s="61">
        <v>389.65449999999998</v>
      </c>
      <c r="Q4" s="61">
        <v>389.65449999999998</v>
      </c>
      <c r="R4" s="61">
        <v>389.65449999999998</v>
      </c>
      <c r="S4" s="62">
        <v>389.65449999999998</v>
      </c>
    </row>
    <row r="5" spans="1:19" ht="43.5" x14ac:dyDescent="0.35">
      <c r="A5" s="59" t="s">
        <v>126</v>
      </c>
      <c r="B5" s="54" t="s">
        <v>127</v>
      </c>
      <c r="C5" s="60" t="s">
        <v>989</v>
      </c>
      <c r="D5" s="159" t="s">
        <v>129</v>
      </c>
      <c r="E5" s="263">
        <v>4</v>
      </c>
      <c r="F5" s="414">
        <v>272.78356000000002</v>
      </c>
      <c r="G5" s="414">
        <v>272.78356000000002</v>
      </c>
      <c r="H5" s="414">
        <v>272.78356000000002</v>
      </c>
      <c r="I5" s="61">
        <v>272.78356000000002</v>
      </c>
      <c r="J5" s="61">
        <v>272.78356000000002</v>
      </c>
      <c r="K5" s="61">
        <v>272.78356000000002</v>
      </c>
      <c r="L5" s="61">
        <v>272.78356000000002</v>
      </c>
      <c r="M5" s="414">
        <v>272.78356000000002</v>
      </c>
      <c r="N5" s="61">
        <v>272.78356000000002</v>
      </c>
      <c r="O5" s="61">
        <v>272.78356000000002</v>
      </c>
      <c r="P5" s="61">
        <v>272.78356000000002</v>
      </c>
      <c r="Q5" s="61">
        <v>272.78356000000002</v>
      </c>
      <c r="R5" s="61">
        <v>272.78356000000002</v>
      </c>
      <c r="S5" s="61">
        <v>272.78356000000002</v>
      </c>
    </row>
    <row r="6" spans="1:19" ht="43.5" x14ac:dyDescent="0.35">
      <c r="A6" s="59" t="s">
        <v>130</v>
      </c>
      <c r="B6" s="54" t="s">
        <v>127</v>
      </c>
      <c r="C6" s="60" t="s">
        <v>989</v>
      </c>
      <c r="D6" s="159" t="s">
        <v>129</v>
      </c>
      <c r="E6" s="263">
        <v>4</v>
      </c>
      <c r="F6" s="414">
        <v>320.11520000000002</v>
      </c>
      <c r="G6" s="414">
        <v>320.11520000000002</v>
      </c>
      <c r="H6" s="414">
        <v>320.11520000000002</v>
      </c>
      <c r="I6" s="61">
        <v>320.11520000000002</v>
      </c>
      <c r="J6" s="61">
        <v>320.11520000000002</v>
      </c>
      <c r="K6" s="61">
        <v>320.11520000000002</v>
      </c>
      <c r="L6" s="61">
        <v>320.11520000000002</v>
      </c>
      <c r="M6" s="414">
        <v>320.11520000000002</v>
      </c>
      <c r="N6" s="61">
        <v>320.11520000000002</v>
      </c>
      <c r="O6" s="61">
        <v>320.11520000000002</v>
      </c>
      <c r="P6" s="61">
        <v>320.11520000000002</v>
      </c>
      <c r="Q6" s="61">
        <v>320.11520000000002</v>
      </c>
      <c r="R6" s="61">
        <v>320.11520000000002</v>
      </c>
      <c r="S6" s="61">
        <v>320.11520000000002</v>
      </c>
    </row>
    <row r="7" spans="1:19" x14ac:dyDescent="0.35">
      <c r="A7" s="59" t="s">
        <v>122</v>
      </c>
      <c r="B7" s="54" t="s">
        <v>10</v>
      </c>
      <c r="C7" s="60" t="s">
        <v>11</v>
      </c>
      <c r="D7" s="159">
        <v>90785</v>
      </c>
      <c r="E7" s="263"/>
      <c r="F7" s="412">
        <v>0</v>
      </c>
      <c r="G7" s="414">
        <v>0</v>
      </c>
      <c r="H7" s="414">
        <v>0</v>
      </c>
      <c r="I7" s="61" t="s">
        <v>12</v>
      </c>
      <c r="J7" s="61">
        <v>0</v>
      </c>
      <c r="K7" s="61">
        <v>0</v>
      </c>
      <c r="L7" s="61">
        <v>0</v>
      </c>
      <c r="M7" s="414">
        <v>0</v>
      </c>
      <c r="N7" s="61">
        <v>0</v>
      </c>
      <c r="O7" s="61">
        <v>0</v>
      </c>
      <c r="P7" s="61">
        <v>0</v>
      </c>
      <c r="Q7" s="61">
        <v>0</v>
      </c>
      <c r="R7" s="61">
        <v>0</v>
      </c>
      <c r="S7" s="62">
        <v>0</v>
      </c>
    </row>
    <row r="8" spans="1:19" ht="29" x14ac:dyDescent="0.35">
      <c r="A8" s="59" t="s">
        <v>122</v>
      </c>
      <c r="B8" s="54" t="s">
        <v>13</v>
      </c>
      <c r="C8" s="60" t="s">
        <v>14</v>
      </c>
      <c r="D8" s="159">
        <v>90791</v>
      </c>
      <c r="E8" s="263"/>
      <c r="F8" s="62" t="s">
        <v>12</v>
      </c>
      <c r="G8" s="61" t="s">
        <v>12</v>
      </c>
      <c r="H8" s="61" t="s">
        <v>12</v>
      </c>
      <c r="I8" s="61" t="s">
        <v>12</v>
      </c>
      <c r="J8" s="61" t="s">
        <v>12</v>
      </c>
      <c r="K8" s="61" t="s">
        <v>12</v>
      </c>
      <c r="L8" s="61">
        <v>0</v>
      </c>
      <c r="M8" s="61" t="s">
        <v>12</v>
      </c>
      <c r="N8" s="61">
        <v>0</v>
      </c>
      <c r="O8" s="61" t="s">
        <v>12</v>
      </c>
      <c r="P8" s="61">
        <v>0</v>
      </c>
      <c r="Q8" s="61" t="s">
        <v>12</v>
      </c>
      <c r="R8" s="61">
        <v>0</v>
      </c>
      <c r="S8" s="62">
        <v>0</v>
      </c>
    </row>
    <row r="9" spans="1:19" ht="43.5" x14ac:dyDescent="0.35">
      <c r="A9" s="59" t="s">
        <v>122</v>
      </c>
      <c r="B9" s="54" t="s">
        <v>16</v>
      </c>
      <c r="C9" s="60" t="s">
        <v>999</v>
      </c>
      <c r="D9" s="159">
        <v>90846</v>
      </c>
      <c r="E9" s="263"/>
      <c r="F9" s="62" t="s">
        <v>12</v>
      </c>
      <c r="G9" s="61" t="s">
        <v>12</v>
      </c>
      <c r="H9" s="61" t="s">
        <v>12</v>
      </c>
      <c r="I9" s="61" t="s">
        <v>12</v>
      </c>
      <c r="J9" s="61" t="s">
        <v>12</v>
      </c>
      <c r="K9" s="61" t="s">
        <v>12</v>
      </c>
      <c r="L9" s="61">
        <v>0</v>
      </c>
      <c r="M9" s="61" t="s">
        <v>12</v>
      </c>
      <c r="N9" s="61">
        <v>0</v>
      </c>
      <c r="O9" s="61" t="s">
        <v>12</v>
      </c>
      <c r="P9" s="61">
        <v>0</v>
      </c>
      <c r="Q9" s="61" t="s">
        <v>12</v>
      </c>
      <c r="R9" s="61">
        <v>0</v>
      </c>
      <c r="S9" s="62">
        <v>0</v>
      </c>
    </row>
    <row r="10" spans="1:19" ht="58" x14ac:dyDescent="0.35">
      <c r="A10" s="59" t="s">
        <v>122</v>
      </c>
      <c r="B10" s="54" t="s">
        <v>16</v>
      </c>
      <c r="C10" s="60" t="s">
        <v>1001</v>
      </c>
      <c r="D10" s="159">
        <v>90847</v>
      </c>
      <c r="E10" s="263"/>
      <c r="F10" s="62" t="s">
        <v>12</v>
      </c>
      <c r="G10" s="61" t="s">
        <v>12</v>
      </c>
      <c r="H10" s="61" t="s">
        <v>12</v>
      </c>
      <c r="I10" s="61" t="s">
        <v>12</v>
      </c>
      <c r="J10" s="61" t="s">
        <v>12</v>
      </c>
      <c r="K10" s="61" t="s">
        <v>12</v>
      </c>
      <c r="L10" s="61">
        <v>0</v>
      </c>
      <c r="M10" s="61" t="s">
        <v>12</v>
      </c>
      <c r="N10" s="61">
        <v>0</v>
      </c>
      <c r="O10" s="61" t="s">
        <v>12</v>
      </c>
      <c r="P10" s="61">
        <v>0</v>
      </c>
      <c r="Q10" s="61" t="s">
        <v>12</v>
      </c>
      <c r="R10" s="61">
        <v>0</v>
      </c>
      <c r="S10" s="62">
        <v>0</v>
      </c>
    </row>
    <row r="11" spans="1:19" ht="43.5" x14ac:dyDescent="0.35">
      <c r="A11" s="59" t="s">
        <v>122</v>
      </c>
      <c r="B11" s="54" t="s">
        <v>16</v>
      </c>
      <c r="C11" s="60" t="s">
        <v>17</v>
      </c>
      <c r="D11" s="159">
        <v>90849</v>
      </c>
      <c r="E11" s="263"/>
      <c r="F11" s="62" t="s">
        <v>12</v>
      </c>
      <c r="G11" s="61" t="s">
        <v>12</v>
      </c>
      <c r="H11" s="61" t="s">
        <v>12</v>
      </c>
      <c r="I11" s="61" t="s">
        <v>12</v>
      </c>
      <c r="J11" s="61" t="s">
        <v>12</v>
      </c>
      <c r="K11" s="61" t="s">
        <v>12</v>
      </c>
      <c r="L11" s="61">
        <v>0</v>
      </c>
      <c r="M11" s="61" t="s">
        <v>12</v>
      </c>
      <c r="N11" s="61">
        <v>0</v>
      </c>
      <c r="O11" s="61" t="s">
        <v>12</v>
      </c>
      <c r="P11" s="61">
        <v>0</v>
      </c>
      <c r="Q11" s="61" t="s">
        <v>12</v>
      </c>
      <c r="R11" s="61">
        <v>0</v>
      </c>
      <c r="S11" s="62">
        <v>0</v>
      </c>
    </row>
    <row r="12" spans="1:19" ht="116" x14ac:dyDescent="0.35">
      <c r="A12" s="59" t="s">
        <v>122</v>
      </c>
      <c r="B12" s="54" t="s">
        <v>13</v>
      </c>
      <c r="C12" s="60" t="s">
        <v>18</v>
      </c>
      <c r="D12" s="159">
        <v>90885</v>
      </c>
      <c r="E12" s="263"/>
      <c r="F12" s="62" t="s">
        <v>12</v>
      </c>
      <c r="G12" s="61" t="s">
        <v>12</v>
      </c>
      <c r="H12" s="61" t="s">
        <v>12</v>
      </c>
      <c r="I12" s="61" t="s">
        <v>12</v>
      </c>
      <c r="J12" s="61" t="s">
        <v>12</v>
      </c>
      <c r="K12" s="61" t="s">
        <v>12</v>
      </c>
      <c r="L12" s="61">
        <v>0</v>
      </c>
      <c r="M12" s="61" t="s">
        <v>12</v>
      </c>
      <c r="N12" s="61">
        <v>0</v>
      </c>
      <c r="O12" s="61" t="s">
        <v>12</v>
      </c>
      <c r="P12" s="61">
        <v>0</v>
      </c>
      <c r="Q12" s="61" t="s">
        <v>12</v>
      </c>
      <c r="R12" s="61">
        <v>0</v>
      </c>
      <c r="S12" s="62">
        <v>0</v>
      </c>
    </row>
    <row r="13" spans="1:19" ht="101.5" x14ac:dyDescent="0.35">
      <c r="A13" s="59" t="s">
        <v>122</v>
      </c>
      <c r="B13" s="54" t="s">
        <v>10</v>
      </c>
      <c r="C13" s="60" t="s">
        <v>19</v>
      </c>
      <c r="D13" s="159">
        <v>90887</v>
      </c>
      <c r="E13" s="263"/>
      <c r="F13" s="62" t="s">
        <v>12</v>
      </c>
      <c r="G13" s="61" t="s">
        <v>12</v>
      </c>
      <c r="H13" s="61" t="s">
        <v>12</v>
      </c>
      <c r="I13" s="61" t="s">
        <v>12</v>
      </c>
      <c r="J13" s="61" t="s">
        <v>12</v>
      </c>
      <c r="K13" s="61" t="s">
        <v>12</v>
      </c>
      <c r="L13" s="61">
        <v>0</v>
      </c>
      <c r="M13" s="414">
        <v>0</v>
      </c>
      <c r="N13" s="61">
        <v>0</v>
      </c>
      <c r="O13" s="61">
        <v>0</v>
      </c>
      <c r="P13" s="61">
        <v>0</v>
      </c>
      <c r="Q13" s="61">
        <v>0</v>
      </c>
      <c r="R13" s="61">
        <v>0</v>
      </c>
      <c r="S13" s="62">
        <v>0</v>
      </c>
    </row>
    <row r="14" spans="1:19" ht="29" x14ac:dyDescent="0.35">
      <c r="A14" s="59" t="s">
        <v>122</v>
      </c>
      <c r="B14" s="54" t="s">
        <v>13</v>
      </c>
      <c r="C14" s="60" t="s">
        <v>22</v>
      </c>
      <c r="D14" s="159">
        <v>96130</v>
      </c>
      <c r="E14" s="263"/>
      <c r="F14" s="62" t="s">
        <v>12</v>
      </c>
      <c r="G14" s="61" t="s">
        <v>12</v>
      </c>
      <c r="H14" s="61" t="s">
        <v>12</v>
      </c>
      <c r="I14" s="61" t="s">
        <v>12</v>
      </c>
      <c r="J14" s="61" t="s">
        <v>12</v>
      </c>
      <c r="K14" s="61" t="s">
        <v>12</v>
      </c>
      <c r="L14" s="61" t="s">
        <v>12</v>
      </c>
      <c r="M14" s="61" t="s">
        <v>12</v>
      </c>
      <c r="N14" s="61">
        <v>0</v>
      </c>
      <c r="O14" s="61" t="s">
        <v>12</v>
      </c>
      <c r="P14" s="61">
        <v>0</v>
      </c>
      <c r="Q14" s="61" t="s">
        <v>12</v>
      </c>
      <c r="R14" s="61">
        <v>0</v>
      </c>
      <c r="S14" s="62">
        <v>0</v>
      </c>
    </row>
    <row r="15" spans="1:19" ht="43.5" x14ac:dyDescent="0.35">
      <c r="A15" s="59" t="s">
        <v>122</v>
      </c>
      <c r="B15" s="54" t="s">
        <v>13</v>
      </c>
      <c r="C15" s="60" t="s">
        <v>23</v>
      </c>
      <c r="D15" s="159">
        <v>96131</v>
      </c>
      <c r="E15" s="263"/>
      <c r="F15" s="62" t="s">
        <v>12</v>
      </c>
      <c r="G15" s="61" t="s">
        <v>12</v>
      </c>
      <c r="H15" s="61" t="s">
        <v>12</v>
      </c>
      <c r="I15" s="61" t="s">
        <v>12</v>
      </c>
      <c r="J15" s="61" t="s">
        <v>12</v>
      </c>
      <c r="K15" s="61" t="s">
        <v>12</v>
      </c>
      <c r="L15" s="61" t="s">
        <v>12</v>
      </c>
      <c r="M15" s="61" t="s">
        <v>12</v>
      </c>
      <c r="N15" s="61">
        <v>0</v>
      </c>
      <c r="O15" s="61" t="s">
        <v>12</v>
      </c>
      <c r="P15" s="61">
        <v>0</v>
      </c>
      <c r="Q15" s="61" t="s">
        <v>12</v>
      </c>
      <c r="R15" s="61">
        <v>0</v>
      </c>
      <c r="S15" s="62">
        <v>0</v>
      </c>
    </row>
    <row r="16" spans="1:19" ht="72.5" x14ac:dyDescent="0.35">
      <c r="A16" s="59" t="s">
        <v>122</v>
      </c>
      <c r="B16" s="54" t="s">
        <v>10</v>
      </c>
      <c r="C16" s="60" t="s">
        <v>25</v>
      </c>
      <c r="D16" s="159">
        <v>96170</v>
      </c>
      <c r="E16" s="263"/>
      <c r="F16" s="412">
        <v>0</v>
      </c>
      <c r="G16" s="414">
        <v>0</v>
      </c>
      <c r="H16" s="414">
        <v>0</v>
      </c>
      <c r="I16" s="61" t="s">
        <v>12</v>
      </c>
      <c r="J16" s="61" t="s">
        <v>12</v>
      </c>
      <c r="K16" s="61" t="s">
        <v>12</v>
      </c>
      <c r="L16" s="61">
        <v>0</v>
      </c>
      <c r="M16" s="414">
        <v>0</v>
      </c>
      <c r="N16" s="61">
        <v>0</v>
      </c>
      <c r="O16" s="61">
        <v>0</v>
      </c>
      <c r="P16" s="61">
        <v>0</v>
      </c>
      <c r="Q16" s="61" t="s">
        <v>12</v>
      </c>
      <c r="R16" s="61">
        <v>0</v>
      </c>
      <c r="S16" s="62">
        <v>0</v>
      </c>
    </row>
    <row r="17" spans="1:19" ht="87" x14ac:dyDescent="0.35">
      <c r="A17" s="59" t="s">
        <v>122</v>
      </c>
      <c r="B17" s="54" t="s">
        <v>10</v>
      </c>
      <c r="C17" s="60" t="s">
        <v>26</v>
      </c>
      <c r="D17" s="159">
        <v>96171</v>
      </c>
      <c r="E17" s="263"/>
      <c r="F17" s="412">
        <v>0</v>
      </c>
      <c r="G17" s="414">
        <v>0</v>
      </c>
      <c r="H17" s="414">
        <v>0</v>
      </c>
      <c r="I17" s="61" t="s">
        <v>12</v>
      </c>
      <c r="J17" s="61" t="s">
        <v>12</v>
      </c>
      <c r="K17" s="61" t="s">
        <v>12</v>
      </c>
      <c r="L17" s="61">
        <v>0</v>
      </c>
      <c r="M17" s="414">
        <v>0</v>
      </c>
      <c r="N17" s="61">
        <v>0</v>
      </c>
      <c r="O17" s="61">
        <v>0</v>
      </c>
      <c r="P17" s="61">
        <v>0</v>
      </c>
      <c r="Q17" s="61" t="s">
        <v>12</v>
      </c>
      <c r="R17" s="61">
        <v>0</v>
      </c>
      <c r="S17" s="62">
        <v>0</v>
      </c>
    </row>
    <row r="18" spans="1:19" ht="116" x14ac:dyDescent="0.35">
      <c r="A18" s="59" t="s">
        <v>122</v>
      </c>
      <c r="B18" s="54" t="s">
        <v>13</v>
      </c>
      <c r="C18" s="104" t="s">
        <v>1017</v>
      </c>
      <c r="D18" s="159" t="s">
        <v>58</v>
      </c>
      <c r="E18" s="263"/>
      <c r="F18" s="412">
        <v>0</v>
      </c>
      <c r="G18" s="414">
        <v>0</v>
      </c>
      <c r="H18" s="414">
        <v>0</v>
      </c>
      <c r="I18" s="61" t="s">
        <v>12</v>
      </c>
      <c r="J18" s="61">
        <v>0</v>
      </c>
      <c r="K18" s="61">
        <v>0</v>
      </c>
      <c r="L18" s="61">
        <v>0</v>
      </c>
      <c r="M18" s="414">
        <v>0</v>
      </c>
      <c r="N18" s="61">
        <v>0</v>
      </c>
      <c r="O18" s="61">
        <v>0</v>
      </c>
      <c r="P18" s="61">
        <v>0</v>
      </c>
      <c r="Q18" s="61">
        <v>0</v>
      </c>
      <c r="R18" s="61">
        <v>0</v>
      </c>
      <c r="S18" s="62">
        <v>0</v>
      </c>
    </row>
    <row r="19" spans="1:19" ht="43.5" x14ac:dyDescent="0.35">
      <c r="A19" s="59" t="s">
        <v>122</v>
      </c>
      <c r="B19" s="54" t="s">
        <v>59</v>
      </c>
      <c r="C19" s="60" t="s">
        <v>60</v>
      </c>
      <c r="D19" s="159" t="s">
        <v>61</v>
      </c>
      <c r="E19" s="263"/>
      <c r="F19" s="62" t="s">
        <v>12</v>
      </c>
      <c r="G19" s="61" t="s">
        <v>12</v>
      </c>
      <c r="H19" s="61" t="s">
        <v>12</v>
      </c>
      <c r="I19" s="61" t="s">
        <v>12</v>
      </c>
      <c r="J19" s="61">
        <v>0</v>
      </c>
      <c r="K19" s="61">
        <v>0</v>
      </c>
      <c r="L19" s="61">
        <v>0</v>
      </c>
      <c r="M19" s="414">
        <v>0</v>
      </c>
      <c r="N19" s="61">
        <v>0</v>
      </c>
      <c r="O19" s="61">
        <v>0</v>
      </c>
      <c r="P19" s="61">
        <v>0</v>
      </c>
      <c r="Q19" s="61" t="s">
        <v>12</v>
      </c>
      <c r="R19" s="61">
        <v>0</v>
      </c>
      <c r="S19" s="62">
        <v>0</v>
      </c>
    </row>
    <row r="20" spans="1:19" ht="58" x14ac:dyDescent="0.35">
      <c r="A20" s="59" t="s">
        <v>122</v>
      </c>
      <c r="B20" s="54" t="s">
        <v>62</v>
      </c>
      <c r="C20" s="60" t="s">
        <v>63</v>
      </c>
      <c r="D20" s="159" t="s">
        <v>64</v>
      </c>
      <c r="E20" s="263"/>
      <c r="F20" s="62" t="s">
        <v>12</v>
      </c>
      <c r="G20" s="61" t="s">
        <v>12</v>
      </c>
      <c r="H20" s="61" t="s">
        <v>12</v>
      </c>
      <c r="I20" s="61" t="s">
        <v>12</v>
      </c>
      <c r="J20" s="61">
        <v>0</v>
      </c>
      <c r="K20" s="61">
        <v>0</v>
      </c>
      <c r="L20" s="61">
        <v>0</v>
      </c>
      <c r="M20" s="414">
        <v>0</v>
      </c>
      <c r="N20" s="61">
        <v>0</v>
      </c>
      <c r="O20" s="61">
        <v>0</v>
      </c>
      <c r="P20" s="61">
        <v>0</v>
      </c>
      <c r="Q20" s="61" t="s">
        <v>12</v>
      </c>
      <c r="R20" s="61">
        <v>0</v>
      </c>
      <c r="S20" s="62">
        <v>0</v>
      </c>
    </row>
    <row r="21" spans="1:19" ht="58" x14ac:dyDescent="0.35">
      <c r="A21" s="59" t="s">
        <v>122</v>
      </c>
      <c r="B21" s="54" t="s">
        <v>65</v>
      </c>
      <c r="C21" s="60" t="s">
        <v>66</v>
      </c>
      <c r="D21" s="159" t="s">
        <v>67</v>
      </c>
      <c r="E21" s="263"/>
      <c r="F21" s="62" t="s">
        <v>12</v>
      </c>
      <c r="G21" s="414">
        <v>0</v>
      </c>
      <c r="H21" s="414">
        <v>0</v>
      </c>
      <c r="I21" s="61" t="s">
        <v>12</v>
      </c>
      <c r="J21" s="61">
        <v>0</v>
      </c>
      <c r="K21" s="61">
        <v>0</v>
      </c>
      <c r="L21" s="61">
        <v>0</v>
      </c>
      <c r="M21" s="414">
        <v>0</v>
      </c>
      <c r="N21" s="61">
        <v>0</v>
      </c>
      <c r="O21" s="61">
        <v>0</v>
      </c>
      <c r="P21" s="61">
        <v>0</v>
      </c>
      <c r="Q21" s="61" t="s">
        <v>12</v>
      </c>
      <c r="R21" s="61">
        <v>0</v>
      </c>
      <c r="S21" s="62">
        <v>0</v>
      </c>
    </row>
    <row r="22" spans="1:19" ht="101.5" x14ac:dyDescent="0.35">
      <c r="A22" s="59" t="s">
        <v>122</v>
      </c>
      <c r="B22" s="54" t="s">
        <v>68</v>
      </c>
      <c r="C22" s="60" t="s">
        <v>69</v>
      </c>
      <c r="D22" s="159" t="s">
        <v>70</v>
      </c>
      <c r="E22" s="263"/>
      <c r="F22" s="62" t="s">
        <v>12</v>
      </c>
      <c r="G22" s="61" t="s">
        <v>12</v>
      </c>
      <c r="H22" s="61" t="s">
        <v>12</v>
      </c>
      <c r="I22" s="61">
        <v>10.813117444444444</v>
      </c>
      <c r="J22" s="61" t="s">
        <v>12</v>
      </c>
      <c r="K22" s="61" t="s">
        <v>12</v>
      </c>
      <c r="L22" s="61" t="s">
        <v>12</v>
      </c>
      <c r="M22" s="61" t="s">
        <v>12</v>
      </c>
      <c r="N22" s="61" t="s">
        <v>12</v>
      </c>
      <c r="O22" s="61" t="s">
        <v>12</v>
      </c>
      <c r="P22" s="61" t="s">
        <v>12</v>
      </c>
      <c r="Q22" s="61" t="s">
        <v>12</v>
      </c>
      <c r="R22" s="61" t="s">
        <v>12</v>
      </c>
      <c r="S22" s="62" t="s">
        <v>12</v>
      </c>
    </row>
    <row r="23" spans="1:19" ht="29" x14ac:dyDescent="0.35">
      <c r="A23" s="59" t="s">
        <v>122</v>
      </c>
      <c r="B23" s="54" t="s">
        <v>68</v>
      </c>
      <c r="C23" s="60" t="s">
        <v>75</v>
      </c>
      <c r="D23" s="159" t="s">
        <v>76</v>
      </c>
      <c r="E23" s="263"/>
      <c r="F23" s="62" t="s">
        <v>12</v>
      </c>
      <c r="G23" s="61" t="s">
        <v>12</v>
      </c>
      <c r="H23" s="61" t="s">
        <v>12</v>
      </c>
      <c r="I23" s="55">
        <v>48.659028499999998</v>
      </c>
      <c r="J23" s="61" t="s">
        <v>12</v>
      </c>
      <c r="K23" s="61" t="s">
        <v>12</v>
      </c>
      <c r="L23" s="61" t="s">
        <v>12</v>
      </c>
      <c r="M23" s="61" t="s">
        <v>12</v>
      </c>
      <c r="N23" s="61" t="s">
        <v>12</v>
      </c>
      <c r="O23" s="61" t="s">
        <v>12</v>
      </c>
      <c r="P23" s="61" t="s">
        <v>12</v>
      </c>
      <c r="Q23" s="61" t="s">
        <v>12</v>
      </c>
      <c r="R23" s="61" t="s">
        <v>12</v>
      </c>
      <c r="S23" s="62" t="s">
        <v>12</v>
      </c>
    </row>
    <row r="24" spans="1:19" ht="72.5" x14ac:dyDescent="0.35">
      <c r="A24" s="59" t="s">
        <v>122</v>
      </c>
      <c r="B24" s="54" t="s">
        <v>13</v>
      </c>
      <c r="C24" s="60" t="s">
        <v>77</v>
      </c>
      <c r="D24" s="159" t="s">
        <v>78</v>
      </c>
      <c r="E24" s="263"/>
      <c r="F24" s="412">
        <v>0</v>
      </c>
      <c r="G24" s="414">
        <v>0</v>
      </c>
      <c r="H24" s="414">
        <v>0</v>
      </c>
      <c r="I24" s="61">
        <v>0</v>
      </c>
      <c r="J24" s="61">
        <v>0</v>
      </c>
      <c r="K24" s="61">
        <v>0</v>
      </c>
      <c r="L24" s="61">
        <v>0</v>
      </c>
      <c r="M24" s="414">
        <v>0</v>
      </c>
      <c r="N24" s="61">
        <v>0</v>
      </c>
      <c r="O24" s="61">
        <v>0</v>
      </c>
      <c r="P24" s="61">
        <v>0</v>
      </c>
      <c r="Q24" s="61">
        <v>0</v>
      </c>
      <c r="R24" s="61">
        <v>0</v>
      </c>
      <c r="S24" s="62">
        <v>0</v>
      </c>
    </row>
    <row r="25" spans="1:19" ht="29" x14ac:dyDescent="0.35">
      <c r="A25" s="63" t="s">
        <v>122</v>
      </c>
      <c r="B25" s="64" t="s">
        <v>13</v>
      </c>
      <c r="C25" s="65" t="s">
        <v>79</v>
      </c>
      <c r="D25" s="337" t="s">
        <v>80</v>
      </c>
      <c r="E25" s="264"/>
      <c r="F25" s="418">
        <v>0</v>
      </c>
      <c r="G25" s="415">
        <v>0</v>
      </c>
      <c r="H25" s="415">
        <v>0</v>
      </c>
      <c r="I25" s="66" t="s">
        <v>12</v>
      </c>
      <c r="J25" s="66">
        <v>0</v>
      </c>
      <c r="K25" s="66">
        <v>0</v>
      </c>
      <c r="L25" s="66">
        <v>0</v>
      </c>
      <c r="M25" s="66" t="s">
        <v>12</v>
      </c>
      <c r="N25" s="66">
        <v>0</v>
      </c>
      <c r="O25" s="66">
        <v>0</v>
      </c>
      <c r="P25" s="66">
        <v>0</v>
      </c>
      <c r="Q25" s="66">
        <v>0</v>
      </c>
      <c r="R25" s="66">
        <v>0</v>
      </c>
      <c r="S25" s="67">
        <v>0</v>
      </c>
    </row>
    <row r="26" spans="1:19" ht="43.5" x14ac:dyDescent="0.35">
      <c r="A26" s="63" t="s">
        <v>122</v>
      </c>
      <c r="B26" s="64" t="s">
        <v>13</v>
      </c>
      <c r="C26" s="65" t="s">
        <v>955</v>
      </c>
      <c r="D26" s="337" t="s">
        <v>952</v>
      </c>
      <c r="E26" s="264"/>
      <c r="F26" s="412">
        <v>34.829620399999996</v>
      </c>
      <c r="G26" s="414">
        <v>43.537025499999999</v>
      </c>
      <c r="H26" s="414">
        <v>50.707829699999998</v>
      </c>
      <c r="I26" s="55" t="s">
        <v>12</v>
      </c>
      <c r="J26" s="55">
        <v>51.220030000000001</v>
      </c>
      <c r="K26" s="55">
        <v>53.781031500000005</v>
      </c>
      <c r="L26" s="55">
        <v>61.976236300000004</v>
      </c>
      <c r="M26" s="55" t="s">
        <v>12</v>
      </c>
      <c r="N26" s="55">
        <v>95.269255799999996</v>
      </c>
      <c r="O26" s="55">
        <v>96.293656400000003</v>
      </c>
      <c r="P26" s="55">
        <v>106.53766240000002</v>
      </c>
      <c r="Q26" s="55">
        <v>113.70846660000001</v>
      </c>
      <c r="R26" s="55">
        <v>117.80606900000001</v>
      </c>
      <c r="S26" s="76">
        <v>237.14873890000001</v>
      </c>
    </row>
    <row r="27" spans="1:19" ht="87" x14ac:dyDescent="0.35">
      <c r="A27" s="2" t="s">
        <v>122</v>
      </c>
      <c r="B27" s="2" t="s">
        <v>85</v>
      </c>
      <c r="C27" s="104" t="s">
        <v>86</v>
      </c>
      <c r="D27" s="322" t="s">
        <v>87</v>
      </c>
      <c r="E27" s="265"/>
      <c r="F27" s="457">
        <v>0</v>
      </c>
      <c r="G27" s="457">
        <v>0</v>
      </c>
      <c r="H27" s="457">
        <v>0</v>
      </c>
      <c r="I27" s="2" t="s">
        <v>12</v>
      </c>
      <c r="J27" s="227">
        <v>0</v>
      </c>
      <c r="K27" s="227">
        <v>0</v>
      </c>
      <c r="L27" s="227">
        <v>0</v>
      </c>
      <c r="M27" s="457">
        <v>0</v>
      </c>
      <c r="N27" s="227">
        <v>0</v>
      </c>
      <c r="O27" s="227">
        <v>0</v>
      </c>
      <c r="P27" s="227">
        <v>0</v>
      </c>
      <c r="Q27" s="2" t="s">
        <v>12</v>
      </c>
      <c r="R27" s="227">
        <v>0</v>
      </c>
      <c r="S27" s="227">
        <v>0</v>
      </c>
    </row>
    <row r="28" spans="1:19" ht="116" x14ac:dyDescent="0.35">
      <c r="A28" s="2" t="s">
        <v>122</v>
      </c>
      <c r="B28" s="2" t="s">
        <v>85</v>
      </c>
      <c r="C28" s="104" t="s">
        <v>848</v>
      </c>
      <c r="D28" s="322" t="s">
        <v>87</v>
      </c>
      <c r="E28" s="265"/>
      <c r="F28" s="457">
        <v>0</v>
      </c>
      <c r="G28" s="457">
        <v>0</v>
      </c>
      <c r="H28" s="457">
        <v>0</v>
      </c>
      <c r="I28" s="2" t="s">
        <v>12</v>
      </c>
      <c r="J28" s="227">
        <v>0</v>
      </c>
      <c r="K28" s="227">
        <v>0</v>
      </c>
      <c r="L28" s="227">
        <v>0</v>
      </c>
      <c r="M28" s="457">
        <v>0</v>
      </c>
      <c r="N28" s="227">
        <v>0</v>
      </c>
      <c r="O28" s="227">
        <v>0</v>
      </c>
      <c r="P28" s="227">
        <v>0</v>
      </c>
      <c r="Q28" s="2" t="s">
        <v>12</v>
      </c>
      <c r="R28" s="227">
        <v>0</v>
      </c>
      <c r="S28" s="227">
        <v>0</v>
      </c>
    </row>
    <row r="29" spans="1:19" ht="29" x14ac:dyDescent="0.35">
      <c r="A29" s="2" t="s">
        <v>122</v>
      </c>
      <c r="B29" s="2" t="s">
        <v>85</v>
      </c>
      <c r="C29" s="2" t="s">
        <v>88</v>
      </c>
      <c r="D29" s="322" t="s">
        <v>89</v>
      </c>
      <c r="E29" s="265"/>
      <c r="F29" s="457">
        <v>0</v>
      </c>
      <c r="G29" s="457">
        <v>0</v>
      </c>
      <c r="H29" s="457">
        <v>0</v>
      </c>
      <c r="I29" s="2" t="s">
        <v>12</v>
      </c>
      <c r="J29" s="227">
        <v>0</v>
      </c>
      <c r="K29" s="227">
        <v>0</v>
      </c>
      <c r="L29" s="227">
        <v>0</v>
      </c>
      <c r="M29" s="457">
        <v>0</v>
      </c>
      <c r="N29" s="227">
        <v>0</v>
      </c>
      <c r="O29" s="227">
        <v>0</v>
      </c>
      <c r="P29" s="227">
        <v>0</v>
      </c>
      <c r="Q29" s="2" t="s">
        <v>12</v>
      </c>
      <c r="R29" s="227">
        <v>0</v>
      </c>
      <c r="S29" s="227">
        <v>0</v>
      </c>
    </row>
    <row r="30" spans="1:19" ht="58" x14ac:dyDescent="0.35">
      <c r="A30" s="2" t="s">
        <v>122</v>
      </c>
      <c r="B30" s="2" t="s">
        <v>59</v>
      </c>
      <c r="C30" s="2" t="s">
        <v>90</v>
      </c>
      <c r="D30" s="322" t="s">
        <v>91</v>
      </c>
      <c r="E30" s="265"/>
      <c r="F30" s="227" t="s">
        <v>12</v>
      </c>
      <c r="G30" s="227" t="s">
        <v>12</v>
      </c>
      <c r="H30" s="227" t="s">
        <v>12</v>
      </c>
      <c r="I30" s="2" t="s">
        <v>12</v>
      </c>
      <c r="J30" s="227">
        <v>0</v>
      </c>
      <c r="K30" s="227">
        <v>0</v>
      </c>
      <c r="L30" s="227">
        <v>0</v>
      </c>
      <c r="M30" s="227" t="s">
        <v>12</v>
      </c>
      <c r="N30" s="227">
        <v>0</v>
      </c>
      <c r="O30" s="227">
        <v>0</v>
      </c>
      <c r="P30" s="227">
        <v>0</v>
      </c>
      <c r="Q30" s="2" t="s">
        <v>12</v>
      </c>
      <c r="R30" s="227">
        <v>0</v>
      </c>
      <c r="S30" s="227">
        <v>0</v>
      </c>
    </row>
    <row r="31" spans="1:19" ht="72.5" x14ac:dyDescent="0.35">
      <c r="A31" s="2" t="s">
        <v>122</v>
      </c>
      <c r="B31" s="2" t="s">
        <v>92</v>
      </c>
      <c r="C31" s="2" t="s">
        <v>131</v>
      </c>
      <c r="D31" s="322" t="s">
        <v>94</v>
      </c>
      <c r="E31" s="265"/>
      <c r="F31" s="227" t="s">
        <v>12</v>
      </c>
      <c r="G31" s="457">
        <v>0</v>
      </c>
      <c r="H31" s="457">
        <v>0</v>
      </c>
      <c r="I31" s="2" t="s">
        <v>12</v>
      </c>
      <c r="J31" s="227">
        <v>0</v>
      </c>
      <c r="K31" s="227">
        <v>0</v>
      </c>
      <c r="L31" s="227">
        <v>0</v>
      </c>
      <c r="M31" s="457">
        <v>0</v>
      </c>
      <c r="N31" s="227">
        <v>0</v>
      </c>
      <c r="O31" s="227">
        <v>0</v>
      </c>
      <c r="P31" s="227">
        <v>0</v>
      </c>
      <c r="Q31" s="2" t="s">
        <v>12</v>
      </c>
      <c r="R31" s="227">
        <v>0</v>
      </c>
      <c r="S31" s="227">
        <v>0</v>
      </c>
    </row>
    <row r="32" spans="1:19" ht="43.5" x14ac:dyDescent="0.35">
      <c r="A32" s="2" t="s">
        <v>122</v>
      </c>
      <c r="B32" s="2" t="s">
        <v>10</v>
      </c>
      <c r="C32" s="2" t="s">
        <v>95</v>
      </c>
      <c r="D32" s="322" t="s">
        <v>96</v>
      </c>
      <c r="E32" s="265"/>
      <c r="F32" s="457">
        <v>0</v>
      </c>
      <c r="G32" s="457">
        <v>0</v>
      </c>
      <c r="H32" s="457">
        <v>0</v>
      </c>
      <c r="I32" s="2" t="s">
        <v>12</v>
      </c>
      <c r="J32" s="227">
        <v>0</v>
      </c>
      <c r="K32" s="227">
        <v>0</v>
      </c>
      <c r="L32" s="227">
        <v>0</v>
      </c>
      <c r="M32" s="457">
        <v>0</v>
      </c>
      <c r="N32" s="227">
        <v>0</v>
      </c>
      <c r="O32" s="227">
        <v>0</v>
      </c>
      <c r="P32" s="227">
        <v>0</v>
      </c>
      <c r="Q32" s="473">
        <v>0</v>
      </c>
      <c r="R32" s="227">
        <v>0</v>
      </c>
      <c r="S32" s="227">
        <v>0</v>
      </c>
    </row>
    <row r="33" spans="1:19" ht="29" x14ac:dyDescent="0.35">
      <c r="A33" s="59" t="s">
        <v>126</v>
      </c>
      <c r="B33" s="80" t="s">
        <v>10</v>
      </c>
      <c r="C33" s="80" t="s">
        <v>11</v>
      </c>
      <c r="D33" s="338">
        <v>90785</v>
      </c>
      <c r="E33" s="238"/>
      <c r="F33" s="412">
        <v>0</v>
      </c>
      <c r="G33" s="412">
        <v>0</v>
      </c>
      <c r="H33" s="412">
        <v>0</v>
      </c>
      <c r="I33" s="55" t="s">
        <v>12</v>
      </c>
      <c r="J33" s="76">
        <v>0</v>
      </c>
      <c r="K33" s="76">
        <v>0</v>
      </c>
      <c r="L33" s="76">
        <v>0</v>
      </c>
      <c r="M33" s="412">
        <v>0</v>
      </c>
      <c r="N33" s="76">
        <v>0</v>
      </c>
      <c r="O33" s="76">
        <v>0</v>
      </c>
      <c r="P33" s="76">
        <v>0</v>
      </c>
      <c r="Q33" s="76">
        <v>0</v>
      </c>
      <c r="R33" s="76">
        <v>0</v>
      </c>
      <c r="S33" s="76">
        <v>0</v>
      </c>
    </row>
    <row r="34" spans="1:19" ht="29" x14ac:dyDescent="0.35">
      <c r="A34" s="59" t="s">
        <v>126</v>
      </c>
      <c r="B34" s="80" t="s">
        <v>13</v>
      </c>
      <c r="C34" s="80" t="s">
        <v>14</v>
      </c>
      <c r="D34" s="338">
        <v>90791</v>
      </c>
      <c r="E34" s="238"/>
      <c r="F34" s="61" t="s">
        <v>12</v>
      </c>
      <c r="G34" s="61" t="s">
        <v>12</v>
      </c>
      <c r="H34" s="55" t="s">
        <v>12</v>
      </c>
      <c r="I34" s="55" t="s">
        <v>12</v>
      </c>
      <c r="J34" s="55" t="s">
        <v>12</v>
      </c>
      <c r="K34" s="55" t="s">
        <v>12</v>
      </c>
      <c r="L34" s="61">
        <v>0</v>
      </c>
      <c r="M34" s="55" t="s">
        <v>12</v>
      </c>
      <c r="N34" s="61">
        <v>0</v>
      </c>
      <c r="O34" s="55" t="s">
        <v>12</v>
      </c>
      <c r="P34" s="61">
        <v>0</v>
      </c>
      <c r="Q34" s="61" t="s">
        <v>12</v>
      </c>
      <c r="R34" s="61">
        <v>0</v>
      </c>
      <c r="S34" s="61">
        <v>0</v>
      </c>
    </row>
    <row r="35" spans="1:19" ht="43.5" x14ac:dyDescent="0.35">
      <c r="A35" s="59" t="s">
        <v>126</v>
      </c>
      <c r="B35" s="80" t="s">
        <v>16</v>
      </c>
      <c r="C35" s="80" t="s">
        <v>999</v>
      </c>
      <c r="D35" s="338">
        <v>90846</v>
      </c>
      <c r="E35" s="238">
        <v>3</v>
      </c>
      <c r="F35" s="61" t="s">
        <v>12</v>
      </c>
      <c r="G35" s="61" t="s">
        <v>12</v>
      </c>
      <c r="H35" s="55" t="s">
        <v>12</v>
      </c>
      <c r="I35" s="55" t="s">
        <v>12</v>
      </c>
      <c r="J35" s="55" t="s">
        <v>12</v>
      </c>
      <c r="K35" s="55" t="s">
        <v>12</v>
      </c>
      <c r="L35" s="61">
        <v>0</v>
      </c>
      <c r="M35" s="55" t="s">
        <v>12</v>
      </c>
      <c r="N35" s="61">
        <v>0</v>
      </c>
      <c r="O35" s="55" t="s">
        <v>12</v>
      </c>
      <c r="P35" s="61">
        <v>0</v>
      </c>
      <c r="Q35" s="55" t="s">
        <v>12</v>
      </c>
      <c r="R35" s="61">
        <v>0</v>
      </c>
      <c r="S35" s="61">
        <v>0</v>
      </c>
    </row>
    <row r="36" spans="1:19" ht="58" x14ac:dyDescent="0.35">
      <c r="A36" s="59" t="s">
        <v>126</v>
      </c>
      <c r="B36" s="80" t="s">
        <v>16</v>
      </c>
      <c r="C36" s="80" t="s">
        <v>1001</v>
      </c>
      <c r="D36" s="338">
        <v>90847</v>
      </c>
      <c r="E36" s="238">
        <v>3</v>
      </c>
      <c r="F36" s="61" t="s">
        <v>12</v>
      </c>
      <c r="G36" s="61" t="s">
        <v>12</v>
      </c>
      <c r="H36" s="55" t="s">
        <v>12</v>
      </c>
      <c r="I36" s="55" t="s">
        <v>12</v>
      </c>
      <c r="J36" s="55" t="s">
        <v>12</v>
      </c>
      <c r="K36" s="55" t="s">
        <v>12</v>
      </c>
      <c r="L36" s="61">
        <v>0</v>
      </c>
      <c r="M36" s="55" t="s">
        <v>12</v>
      </c>
      <c r="N36" s="61">
        <v>0</v>
      </c>
      <c r="O36" s="55" t="s">
        <v>12</v>
      </c>
      <c r="P36" s="61">
        <v>0</v>
      </c>
      <c r="Q36" s="55" t="s">
        <v>12</v>
      </c>
      <c r="R36" s="61">
        <v>0</v>
      </c>
      <c r="S36" s="61">
        <v>0</v>
      </c>
    </row>
    <row r="37" spans="1:19" ht="43.5" x14ac:dyDescent="0.35">
      <c r="A37" s="59" t="s">
        <v>126</v>
      </c>
      <c r="B37" s="80" t="s">
        <v>16</v>
      </c>
      <c r="C37" s="80" t="s">
        <v>17</v>
      </c>
      <c r="D37" s="338">
        <v>90849</v>
      </c>
      <c r="E37" s="238"/>
      <c r="F37" s="61" t="s">
        <v>12</v>
      </c>
      <c r="G37" s="61" t="s">
        <v>12</v>
      </c>
      <c r="H37" s="55" t="s">
        <v>12</v>
      </c>
      <c r="I37" s="55" t="s">
        <v>12</v>
      </c>
      <c r="J37" s="55" t="s">
        <v>12</v>
      </c>
      <c r="K37" s="55" t="s">
        <v>12</v>
      </c>
      <c r="L37" s="61">
        <v>0</v>
      </c>
      <c r="M37" s="55" t="s">
        <v>12</v>
      </c>
      <c r="N37" s="61">
        <v>0</v>
      </c>
      <c r="O37" s="55" t="s">
        <v>12</v>
      </c>
      <c r="P37" s="61">
        <v>0</v>
      </c>
      <c r="Q37" s="55" t="s">
        <v>12</v>
      </c>
      <c r="R37" s="61">
        <v>0</v>
      </c>
      <c r="S37" s="61">
        <v>0</v>
      </c>
    </row>
    <row r="38" spans="1:19" ht="116" x14ac:dyDescent="0.35">
      <c r="A38" s="59" t="s">
        <v>126</v>
      </c>
      <c r="B38" s="80" t="s">
        <v>13</v>
      </c>
      <c r="C38" s="80" t="s">
        <v>18</v>
      </c>
      <c r="D38" s="338">
        <v>90885</v>
      </c>
      <c r="E38" s="238"/>
      <c r="F38" s="61" t="s">
        <v>12</v>
      </c>
      <c r="G38" s="61" t="s">
        <v>12</v>
      </c>
      <c r="H38" s="55" t="s">
        <v>12</v>
      </c>
      <c r="I38" s="55" t="s">
        <v>12</v>
      </c>
      <c r="J38" s="55" t="s">
        <v>12</v>
      </c>
      <c r="K38" s="55" t="s">
        <v>12</v>
      </c>
      <c r="L38" s="61">
        <v>0</v>
      </c>
      <c r="M38" s="55" t="s">
        <v>12</v>
      </c>
      <c r="N38" s="61">
        <v>0</v>
      </c>
      <c r="O38" s="55" t="s">
        <v>12</v>
      </c>
      <c r="P38" s="61">
        <v>0</v>
      </c>
      <c r="Q38" s="55" t="s">
        <v>12</v>
      </c>
      <c r="R38" s="61">
        <v>0</v>
      </c>
      <c r="S38" s="61">
        <v>0</v>
      </c>
    </row>
    <row r="39" spans="1:19" ht="101.5" x14ac:dyDescent="0.35">
      <c r="A39" s="59" t="s">
        <v>126</v>
      </c>
      <c r="B39" s="80" t="s">
        <v>10</v>
      </c>
      <c r="C39" s="80" t="s">
        <v>19</v>
      </c>
      <c r="D39" s="338">
        <v>90887</v>
      </c>
      <c r="E39" s="238"/>
      <c r="F39" s="61" t="s">
        <v>12</v>
      </c>
      <c r="G39" s="61" t="s">
        <v>12</v>
      </c>
      <c r="H39" s="55" t="s">
        <v>12</v>
      </c>
      <c r="I39" s="55" t="s">
        <v>12</v>
      </c>
      <c r="J39" s="55" t="s">
        <v>12</v>
      </c>
      <c r="K39" s="55" t="s">
        <v>12</v>
      </c>
      <c r="L39" s="61">
        <v>0</v>
      </c>
      <c r="M39" s="414">
        <v>0</v>
      </c>
      <c r="N39" s="61">
        <v>0</v>
      </c>
      <c r="O39" s="55">
        <v>0</v>
      </c>
      <c r="P39" s="61">
        <v>0</v>
      </c>
      <c r="Q39" s="61">
        <v>0</v>
      </c>
      <c r="R39" s="61">
        <v>0</v>
      </c>
      <c r="S39" s="61">
        <v>0</v>
      </c>
    </row>
    <row r="40" spans="1:19" ht="29" x14ac:dyDescent="0.35">
      <c r="A40" s="59" t="s">
        <v>126</v>
      </c>
      <c r="B40" s="80" t="s">
        <v>13</v>
      </c>
      <c r="C40" s="80" t="s">
        <v>22</v>
      </c>
      <c r="D40" s="338">
        <v>96130</v>
      </c>
      <c r="E40" s="238">
        <v>4</v>
      </c>
      <c r="F40" s="61" t="s">
        <v>12</v>
      </c>
      <c r="G40" s="61" t="s">
        <v>12</v>
      </c>
      <c r="H40" s="55" t="s">
        <v>12</v>
      </c>
      <c r="I40" s="55" t="s">
        <v>12</v>
      </c>
      <c r="J40" s="55" t="s">
        <v>12</v>
      </c>
      <c r="K40" s="55" t="s">
        <v>12</v>
      </c>
      <c r="L40" s="55" t="s">
        <v>12</v>
      </c>
      <c r="M40" s="55" t="s">
        <v>12</v>
      </c>
      <c r="N40" s="61">
        <v>0</v>
      </c>
      <c r="O40" s="55" t="s">
        <v>12</v>
      </c>
      <c r="P40" s="61">
        <v>0</v>
      </c>
      <c r="Q40" s="55" t="s">
        <v>12</v>
      </c>
      <c r="R40" s="61">
        <v>0</v>
      </c>
      <c r="S40" s="61">
        <v>0</v>
      </c>
    </row>
    <row r="41" spans="1:19" ht="43.5" x14ac:dyDescent="0.35">
      <c r="A41" s="59" t="s">
        <v>126</v>
      </c>
      <c r="B41" s="80" t="s">
        <v>13</v>
      </c>
      <c r="C41" s="80" t="s">
        <v>23</v>
      </c>
      <c r="D41" s="338">
        <v>96131</v>
      </c>
      <c r="E41" s="238">
        <v>4</v>
      </c>
      <c r="F41" s="61" t="s">
        <v>12</v>
      </c>
      <c r="G41" s="61" t="s">
        <v>12</v>
      </c>
      <c r="H41" s="55" t="s">
        <v>12</v>
      </c>
      <c r="I41" s="55" t="s">
        <v>12</v>
      </c>
      <c r="J41" s="55" t="s">
        <v>12</v>
      </c>
      <c r="K41" s="55" t="s">
        <v>12</v>
      </c>
      <c r="L41" s="55" t="s">
        <v>12</v>
      </c>
      <c r="M41" s="55" t="s">
        <v>12</v>
      </c>
      <c r="N41" s="61">
        <v>0</v>
      </c>
      <c r="O41" s="55" t="s">
        <v>12</v>
      </c>
      <c r="P41" s="61">
        <v>0</v>
      </c>
      <c r="Q41" s="55" t="s">
        <v>12</v>
      </c>
      <c r="R41" s="61">
        <v>0</v>
      </c>
      <c r="S41" s="61">
        <v>0</v>
      </c>
    </row>
    <row r="42" spans="1:19" ht="72.5" x14ac:dyDescent="0.35">
      <c r="A42" s="59" t="s">
        <v>126</v>
      </c>
      <c r="B42" s="80" t="s">
        <v>10</v>
      </c>
      <c r="C42" s="80" t="s">
        <v>25</v>
      </c>
      <c r="D42" s="338">
        <v>96170</v>
      </c>
      <c r="E42" s="238">
        <v>2</v>
      </c>
      <c r="F42" s="414">
        <v>0</v>
      </c>
      <c r="G42" s="414">
        <v>0</v>
      </c>
      <c r="H42" s="414">
        <v>0</v>
      </c>
      <c r="I42" s="55" t="s">
        <v>12</v>
      </c>
      <c r="J42" s="55" t="s">
        <v>12</v>
      </c>
      <c r="K42" s="55" t="s">
        <v>12</v>
      </c>
      <c r="L42" s="61">
        <v>0</v>
      </c>
      <c r="M42" s="414">
        <v>0</v>
      </c>
      <c r="N42" s="61">
        <v>0</v>
      </c>
      <c r="O42" s="61">
        <v>0</v>
      </c>
      <c r="P42" s="61">
        <v>0</v>
      </c>
      <c r="Q42" s="55" t="s">
        <v>12</v>
      </c>
      <c r="R42" s="61">
        <v>0</v>
      </c>
      <c r="S42" s="61">
        <v>0</v>
      </c>
    </row>
    <row r="43" spans="1:19" ht="87" x14ac:dyDescent="0.35">
      <c r="A43" s="59" t="s">
        <v>126</v>
      </c>
      <c r="B43" s="80" t="s">
        <v>10</v>
      </c>
      <c r="C43" s="80" t="s">
        <v>26</v>
      </c>
      <c r="D43" s="338">
        <v>96171</v>
      </c>
      <c r="E43" s="238"/>
      <c r="F43" s="414">
        <v>0</v>
      </c>
      <c r="G43" s="414">
        <v>0</v>
      </c>
      <c r="H43" s="414">
        <v>0</v>
      </c>
      <c r="I43" s="55" t="s">
        <v>12</v>
      </c>
      <c r="J43" s="55" t="s">
        <v>12</v>
      </c>
      <c r="K43" s="55" t="s">
        <v>12</v>
      </c>
      <c r="L43" s="61">
        <v>0</v>
      </c>
      <c r="M43" s="414">
        <v>0</v>
      </c>
      <c r="N43" s="61">
        <v>0</v>
      </c>
      <c r="O43" s="61">
        <v>0</v>
      </c>
      <c r="P43" s="61">
        <v>0</v>
      </c>
      <c r="Q43" s="55" t="s">
        <v>12</v>
      </c>
      <c r="R43" s="61">
        <v>0</v>
      </c>
      <c r="S43" s="61">
        <v>0</v>
      </c>
    </row>
    <row r="44" spans="1:19" ht="43.5" x14ac:dyDescent="0.35">
      <c r="A44" s="59" t="s">
        <v>126</v>
      </c>
      <c r="B44" s="80" t="s">
        <v>13</v>
      </c>
      <c r="C44" s="80" t="s">
        <v>27</v>
      </c>
      <c r="D44" s="338">
        <v>98966</v>
      </c>
      <c r="E44" s="238">
        <v>0.5</v>
      </c>
      <c r="F44" s="61" t="s">
        <v>12</v>
      </c>
      <c r="G44" s="61" t="s">
        <v>12</v>
      </c>
      <c r="H44" s="55" t="s">
        <v>12</v>
      </c>
      <c r="I44" s="55" t="s">
        <v>12</v>
      </c>
      <c r="J44" s="55" t="s">
        <v>12</v>
      </c>
      <c r="K44" s="55" t="s">
        <v>12</v>
      </c>
      <c r="L44" s="61">
        <v>0</v>
      </c>
      <c r="M44" s="55" t="s">
        <v>12</v>
      </c>
      <c r="N44" s="61">
        <v>0</v>
      </c>
      <c r="O44" s="55" t="s">
        <v>12</v>
      </c>
      <c r="P44" s="61">
        <v>0</v>
      </c>
      <c r="Q44" s="55" t="s">
        <v>12</v>
      </c>
      <c r="R44" s="61">
        <v>0</v>
      </c>
      <c r="S44" s="61" t="s">
        <v>12</v>
      </c>
    </row>
    <row r="45" spans="1:19" ht="43.5" x14ac:dyDescent="0.35">
      <c r="A45" s="59" t="s">
        <v>126</v>
      </c>
      <c r="B45" s="80" t="s">
        <v>13</v>
      </c>
      <c r="C45" s="80" t="s">
        <v>28</v>
      </c>
      <c r="D45" s="338">
        <v>98967</v>
      </c>
      <c r="E45" s="238"/>
      <c r="F45" s="61" t="s">
        <v>12</v>
      </c>
      <c r="G45" s="61" t="s">
        <v>12</v>
      </c>
      <c r="H45" s="55" t="s">
        <v>12</v>
      </c>
      <c r="I45" s="55" t="s">
        <v>12</v>
      </c>
      <c r="J45" s="55" t="s">
        <v>12</v>
      </c>
      <c r="K45" s="55" t="s">
        <v>12</v>
      </c>
      <c r="L45" s="61">
        <v>0</v>
      </c>
      <c r="M45" s="55" t="s">
        <v>12</v>
      </c>
      <c r="N45" s="61">
        <v>0</v>
      </c>
      <c r="O45" s="55" t="s">
        <v>12</v>
      </c>
      <c r="P45" s="61">
        <v>0</v>
      </c>
      <c r="Q45" s="55" t="s">
        <v>12</v>
      </c>
      <c r="R45" s="61">
        <v>0</v>
      </c>
      <c r="S45" s="61" t="s">
        <v>12</v>
      </c>
    </row>
    <row r="46" spans="1:19" ht="43.5" x14ac:dyDescent="0.35">
      <c r="A46" s="59" t="s">
        <v>126</v>
      </c>
      <c r="B46" s="80" t="s">
        <v>13</v>
      </c>
      <c r="C46" s="80" t="s">
        <v>29</v>
      </c>
      <c r="D46" s="338">
        <v>98968</v>
      </c>
      <c r="E46" s="238">
        <v>1.5</v>
      </c>
      <c r="F46" s="61" t="s">
        <v>12</v>
      </c>
      <c r="G46" s="61" t="s">
        <v>12</v>
      </c>
      <c r="H46" s="55" t="s">
        <v>12</v>
      </c>
      <c r="I46" s="55" t="s">
        <v>12</v>
      </c>
      <c r="J46" s="55" t="s">
        <v>12</v>
      </c>
      <c r="K46" s="55" t="s">
        <v>12</v>
      </c>
      <c r="L46" s="61">
        <v>0</v>
      </c>
      <c r="M46" s="55" t="s">
        <v>12</v>
      </c>
      <c r="N46" s="61">
        <v>0</v>
      </c>
      <c r="O46" s="55" t="s">
        <v>12</v>
      </c>
      <c r="P46" s="61">
        <v>0</v>
      </c>
      <c r="Q46" s="55" t="s">
        <v>12</v>
      </c>
      <c r="R46" s="61">
        <v>0</v>
      </c>
      <c r="S46" s="61" t="s">
        <v>12</v>
      </c>
    </row>
    <row r="47" spans="1:19" ht="29" x14ac:dyDescent="0.35">
      <c r="A47" s="59" t="s">
        <v>126</v>
      </c>
      <c r="B47" s="80" t="s">
        <v>13</v>
      </c>
      <c r="C47" s="80" t="s">
        <v>38</v>
      </c>
      <c r="D47" s="338">
        <v>99341</v>
      </c>
      <c r="E47" s="238"/>
      <c r="F47" s="61" t="s">
        <v>12</v>
      </c>
      <c r="G47" s="55" t="s">
        <v>12</v>
      </c>
      <c r="H47" s="55" t="s">
        <v>12</v>
      </c>
      <c r="I47" s="55" t="s">
        <v>12</v>
      </c>
      <c r="J47" s="55" t="s">
        <v>12</v>
      </c>
      <c r="K47" s="55" t="s">
        <v>12</v>
      </c>
      <c r="L47" s="55" t="s">
        <v>12</v>
      </c>
      <c r="M47" s="55" t="s">
        <v>12</v>
      </c>
      <c r="N47" s="55" t="s">
        <v>12</v>
      </c>
      <c r="O47" s="55" t="s">
        <v>12</v>
      </c>
      <c r="P47" s="61">
        <v>0</v>
      </c>
      <c r="Q47" s="55" t="s">
        <v>12</v>
      </c>
      <c r="R47" s="61">
        <v>0</v>
      </c>
      <c r="S47" s="61">
        <v>0</v>
      </c>
    </row>
    <row r="48" spans="1:19" ht="29" x14ac:dyDescent="0.35">
      <c r="A48" s="59" t="s">
        <v>126</v>
      </c>
      <c r="B48" s="80" t="s">
        <v>13</v>
      </c>
      <c r="C48" s="80" t="s">
        <v>39</v>
      </c>
      <c r="D48" s="338">
        <v>99342</v>
      </c>
      <c r="E48" s="238">
        <v>2</v>
      </c>
      <c r="F48" s="61" t="s">
        <v>12</v>
      </c>
      <c r="G48" s="55" t="s">
        <v>12</v>
      </c>
      <c r="H48" s="55" t="s">
        <v>12</v>
      </c>
      <c r="I48" s="55" t="s">
        <v>12</v>
      </c>
      <c r="J48" s="55" t="s">
        <v>12</v>
      </c>
      <c r="K48" s="55" t="s">
        <v>12</v>
      </c>
      <c r="L48" s="55" t="s">
        <v>12</v>
      </c>
      <c r="M48" s="55" t="s">
        <v>12</v>
      </c>
      <c r="N48" s="55" t="s">
        <v>12</v>
      </c>
      <c r="O48" s="55" t="s">
        <v>12</v>
      </c>
      <c r="P48" s="61">
        <v>0</v>
      </c>
      <c r="Q48" s="55" t="s">
        <v>12</v>
      </c>
      <c r="R48" s="61">
        <v>0</v>
      </c>
      <c r="S48" s="61">
        <v>0</v>
      </c>
    </row>
    <row r="49" spans="1:19" ht="29" x14ac:dyDescent="0.35">
      <c r="A49" s="59" t="s">
        <v>126</v>
      </c>
      <c r="B49" s="80" t="s">
        <v>13</v>
      </c>
      <c r="C49" s="80" t="s">
        <v>40</v>
      </c>
      <c r="D49" s="338">
        <v>99344</v>
      </c>
      <c r="E49" s="238">
        <v>4</v>
      </c>
      <c r="F49" s="61" t="s">
        <v>12</v>
      </c>
      <c r="G49" s="55" t="s">
        <v>12</v>
      </c>
      <c r="H49" s="55" t="s">
        <v>12</v>
      </c>
      <c r="I49" s="55" t="s">
        <v>12</v>
      </c>
      <c r="J49" s="55" t="s">
        <v>12</v>
      </c>
      <c r="K49" s="55" t="s">
        <v>12</v>
      </c>
      <c r="L49" s="55" t="s">
        <v>12</v>
      </c>
      <c r="M49" s="55" t="s">
        <v>12</v>
      </c>
      <c r="N49" s="55" t="s">
        <v>12</v>
      </c>
      <c r="O49" s="55" t="s">
        <v>12</v>
      </c>
      <c r="P49" s="61">
        <v>0</v>
      </c>
      <c r="Q49" s="55" t="s">
        <v>12</v>
      </c>
      <c r="R49" s="61">
        <v>0</v>
      </c>
      <c r="S49" s="61">
        <v>0</v>
      </c>
    </row>
    <row r="50" spans="1:19" ht="29" x14ac:dyDescent="0.35">
      <c r="A50" s="59" t="s">
        <v>126</v>
      </c>
      <c r="B50" s="80" t="s">
        <v>13</v>
      </c>
      <c r="C50" s="80" t="s">
        <v>41</v>
      </c>
      <c r="D50" s="338">
        <v>99345</v>
      </c>
      <c r="E50" s="238">
        <v>5</v>
      </c>
      <c r="F50" s="61" t="s">
        <v>12</v>
      </c>
      <c r="G50" s="55" t="s">
        <v>12</v>
      </c>
      <c r="H50" s="55" t="s">
        <v>12</v>
      </c>
      <c r="I50" s="55" t="s">
        <v>12</v>
      </c>
      <c r="J50" s="55" t="s">
        <v>12</v>
      </c>
      <c r="K50" s="55" t="s">
        <v>12</v>
      </c>
      <c r="L50" s="55" t="s">
        <v>12</v>
      </c>
      <c r="M50" s="55" t="s">
        <v>12</v>
      </c>
      <c r="N50" s="55" t="s">
        <v>12</v>
      </c>
      <c r="O50" s="55" t="s">
        <v>12</v>
      </c>
      <c r="P50" s="61">
        <v>0</v>
      </c>
      <c r="Q50" s="55" t="s">
        <v>12</v>
      </c>
      <c r="R50" s="61">
        <v>0</v>
      </c>
      <c r="S50" s="61">
        <v>0</v>
      </c>
    </row>
    <row r="51" spans="1:19" ht="43.5" x14ac:dyDescent="0.35">
      <c r="A51" s="59" t="s">
        <v>126</v>
      </c>
      <c r="B51" s="80" t="s">
        <v>13</v>
      </c>
      <c r="C51" s="80" t="s">
        <v>42</v>
      </c>
      <c r="D51" s="338">
        <v>99347</v>
      </c>
      <c r="E51" s="238"/>
      <c r="F51" s="61" t="s">
        <v>12</v>
      </c>
      <c r="G51" s="55" t="s">
        <v>12</v>
      </c>
      <c r="H51" s="55" t="s">
        <v>12</v>
      </c>
      <c r="I51" s="55" t="s">
        <v>12</v>
      </c>
      <c r="J51" s="55" t="s">
        <v>12</v>
      </c>
      <c r="K51" s="55" t="s">
        <v>12</v>
      </c>
      <c r="L51" s="55" t="s">
        <v>12</v>
      </c>
      <c r="M51" s="55" t="s">
        <v>12</v>
      </c>
      <c r="N51" s="55" t="s">
        <v>12</v>
      </c>
      <c r="O51" s="55" t="s">
        <v>12</v>
      </c>
      <c r="P51" s="61">
        <v>0</v>
      </c>
      <c r="Q51" s="55" t="s">
        <v>12</v>
      </c>
      <c r="R51" s="61">
        <v>0</v>
      </c>
      <c r="S51" s="61">
        <v>0</v>
      </c>
    </row>
    <row r="52" spans="1:19" ht="43.5" x14ac:dyDescent="0.35">
      <c r="A52" s="59" t="s">
        <v>126</v>
      </c>
      <c r="B52" s="80" t="s">
        <v>13</v>
      </c>
      <c r="C52" s="80" t="s">
        <v>43</v>
      </c>
      <c r="D52" s="338">
        <v>99348</v>
      </c>
      <c r="E52" s="238">
        <v>2</v>
      </c>
      <c r="F52" s="61" t="s">
        <v>12</v>
      </c>
      <c r="G52" s="55" t="s">
        <v>12</v>
      </c>
      <c r="H52" s="55" t="s">
        <v>12</v>
      </c>
      <c r="I52" s="55" t="s">
        <v>12</v>
      </c>
      <c r="J52" s="55" t="s">
        <v>12</v>
      </c>
      <c r="K52" s="55" t="s">
        <v>12</v>
      </c>
      <c r="L52" s="55" t="s">
        <v>12</v>
      </c>
      <c r="M52" s="55" t="s">
        <v>12</v>
      </c>
      <c r="N52" s="55" t="s">
        <v>12</v>
      </c>
      <c r="O52" s="55" t="s">
        <v>12</v>
      </c>
      <c r="P52" s="61">
        <v>0</v>
      </c>
      <c r="Q52" s="55" t="s">
        <v>12</v>
      </c>
      <c r="R52" s="61">
        <v>0</v>
      </c>
      <c r="S52" s="61">
        <v>0</v>
      </c>
    </row>
    <row r="53" spans="1:19" ht="43.5" x14ac:dyDescent="0.35">
      <c r="A53" s="59" t="s">
        <v>126</v>
      </c>
      <c r="B53" s="80" t="s">
        <v>13</v>
      </c>
      <c r="C53" s="80" t="s">
        <v>44</v>
      </c>
      <c r="D53" s="338">
        <v>99349</v>
      </c>
      <c r="E53" s="238">
        <v>3</v>
      </c>
      <c r="F53" s="61" t="s">
        <v>12</v>
      </c>
      <c r="G53" s="55" t="s">
        <v>12</v>
      </c>
      <c r="H53" s="55" t="s">
        <v>12</v>
      </c>
      <c r="I53" s="55" t="s">
        <v>12</v>
      </c>
      <c r="J53" s="55" t="s">
        <v>12</v>
      </c>
      <c r="K53" s="55" t="s">
        <v>12</v>
      </c>
      <c r="L53" s="55" t="s">
        <v>12</v>
      </c>
      <c r="M53" s="55" t="s">
        <v>12</v>
      </c>
      <c r="N53" s="55" t="s">
        <v>12</v>
      </c>
      <c r="O53" s="55" t="s">
        <v>12</v>
      </c>
      <c r="P53" s="61">
        <v>0</v>
      </c>
      <c r="Q53" s="55" t="s">
        <v>12</v>
      </c>
      <c r="R53" s="61">
        <v>0</v>
      </c>
      <c r="S53" s="61">
        <v>0</v>
      </c>
    </row>
    <row r="54" spans="1:19" ht="43.5" x14ac:dyDescent="0.35">
      <c r="A54" s="59" t="s">
        <v>126</v>
      </c>
      <c r="B54" s="80" t="s">
        <v>13</v>
      </c>
      <c r="C54" s="80" t="s">
        <v>45</v>
      </c>
      <c r="D54" s="338">
        <v>99350</v>
      </c>
      <c r="E54" s="238">
        <v>4</v>
      </c>
      <c r="F54" s="61" t="s">
        <v>12</v>
      </c>
      <c r="G54" s="55" t="s">
        <v>12</v>
      </c>
      <c r="H54" s="55" t="s">
        <v>12</v>
      </c>
      <c r="I54" s="55" t="s">
        <v>12</v>
      </c>
      <c r="J54" s="55" t="s">
        <v>12</v>
      </c>
      <c r="K54" s="55" t="s">
        <v>12</v>
      </c>
      <c r="L54" s="55" t="s">
        <v>12</v>
      </c>
      <c r="M54" s="55" t="s">
        <v>12</v>
      </c>
      <c r="N54" s="55" t="s">
        <v>12</v>
      </c>
      <c r="O54" s="55" t="s">
        <v>12</v>
      </c>
      <c r="P54" s="61">
        <v>0</v>
      </c>
      <c r="Q54" s="55" t="s">
        <v>12</v>
      </c>
      <c r="R54" s="61">
        <v>0</v>
      </c>
      <c r="S54" s="61">
        <v>0</v>
      </c>
    </row>
    <row r="55" spans="1:19" ht="116" x14ac:dyDescent="0.35">
      <c r="A55" s="59" t="s">
        <v>126</v>
      </c>
      <c r="B55" s="80" t="s">
        <v>13</v>
      </c>
      <c r="C55" s="104" t="s">
        <v>1017</v>
      </c>
      <c r="D55" s="338" t="s">
        <v>58</v>
      </c>
      <c r="E55" s="238"/>
      <c r="F55" s="414">
        <v>0</v>
      </c>
      <c r="G55" s="414">
        <v>0</v>
      </c>
      <c r="H55" s="414">
        <v>0</v>
      </c>
      <c r="I55" s="55" t="s">
        <v>12</v>
      </c>
      <c r="J55" s="61">
        <v>0</v>
      </c>
      <c r="K55" s="61">
        <v>0</v>
      </c>
      <c r="L55" s="61">
        <v>0</v>
      </c>
      <c r="M55" s="414">
        <v>0</v>
      </c>
      <c r="N55" s="61">
        <v>0</v>
      </c>
      <c r="O55" s="61">
        <v>0</v>
      </c>
      <c r="P55" s="61">
        <v>0</v>
      </c>
      <c r="Q55" s="61">
        <v>0</v>
      </c>
      <c r="R55" s="61">
        <v>0</v>
      </c>
      <c r="S55" s="61">
        <v>0</v>
      </c>
    </row>
    <row r="56" spans="1:19" ht="43.5" x14ac:dyDescent="0.35">
      <c r="A56" s="59" t="s">
        <v>126</v>
      </c>
      <c r="B56" s="80" t="s">
        <v>59</v>
      </c>
      <c r="C56" s="80" t="s">
        <v>60</v>
      </c>
      <c r="D56" s="338" t="s">
        <v>61</v>
      </c>
      <c r="E56" s="238"/>
      <c r="F56" s="61" t="s">
        <v>12</v>
      </c>
      <c r="G56" s="61" t="s">
        <v>12</v>
      </c>
      <c r="H56" s="61" t="s">
        <v>12</v>
      </c>
      <c r="I56" s="55" t="s">
        <v>12</v>
      </c>
      <c r="J56" s="61">
        <v>0</v>
      </c>
      <c r="K56" s="61">
        <v>0</v>
      </c>
      <c r="L56" s="61">
        <v>0</v>
      </c>
      <c r="M56" s="414">
        <v>0</v>
      </c>
      <c r="N56" s="61">
        <v>0</v>
      </c>
      <c r="O56" s="61">
        <v>0</v>
      </c>
      <c r="P56" s="61">
        <v>0</v>
      </c>
      <c r="Q56" s="61" t="s">
        <v>12</v>
      </c>
      <c r="R56" s="61">
        <v>0</v>
      </c>
      <c r="S56" s="61">
        <v>0</v>
      </c>
    </row>
    <row r="57" spans="1:19" ht="58" x14ac:dyDescent="0.35">
      <c r="A57" s="59" t="s">
        <v>126</v>
      </c>
      <c r="B57" s="80" t="s">
        <v>62</v>
      </c>
      <c r="C57" s="80" t="s">
        <v>63</v>
      </c>
      <c r="D57" s="338" t="s">
        <v>64</v>
      </c>
      <c r="E57" s="238">
        <v>4.5</v>
      </c>
      <c r="F57" s="61" t="s">
        <v>12</v>
      </c>
      <c r="G57" s="61" t="s">
        <v>12</v>
      </c>
      <c r="H57" s="61" t="s">
        <v>12</v>
      </c>
      <c r="I57" s="55" t="s">
        <v>12</v>
      </c>
      <c r="J57" s="61">
        <v>0</v>
      </c>
      <c r="K57" s="61">
        <v>0</v>
      </c>
      <c r="L57" s="61">
        <v>0</v>
      </c>
      <c r="M57" s="414">
        <v>0</v>
      </c>
      <c r="N57" s="61">
        <v>0</v>
      </c>
      <c r="O57" s="61">
        <v>0</v>
      </c>
      <c r="P57" s="61">
        <v>0</v>
      </c>
      <c r="Q57" s="61">
        <v>0</v>
      </c>
      <c r="R57" s="61">
        <v>0</v>
      </c>
      <c r="S57" s="61">
        <v>0</v>
      </c>
    </row>
    <row r="58" spans="1:19" ht="58" x14ac:dyDescent="0.35">
      <c r="A58" s="59" t="s">
        <v>126</v>
      </c>
      <c r="B58" s="80" t="s">
        <v>65</v>
      </c>
      <c r="C58" s="80" t="s">
        <v>66</v>
      </c>
      <c r="D58" s="338" t="s">
        <v>67</v>
      </c>
      <c r="E58" s="238"/>
      <c r="F58" s="61" t="s">
        <v>12</v>
      </c>
      <c r="G58" s="414">
        <v>0</v>
      </c>
      <c r="H58" s="414">
        <v>0</v>
      </c>
      <c r="I58" s="55" t="s">
        <v>12</v>
      </c>
      <c r="J58" s="61">
        <v>0</v>
      </c>
      <c r="K58" s="61">
        <v>0</v>
      </c>
      <c r="L58" s="61">
        <v>0</v>
      </c>
      <c r="M58" s="414">
        <v>0</v>
      </c>
      <c r="N58" s="61">
        <v>0</v>
      </c>
      <c r="O58" s="61">
        <v>0</v>
      </c>
      <c r="P58" s="61">
        <v>0</v>
      </c>
      <c r="Q58" s="61" t="s">
        <v>12</v>
      </c>
      <c r="R58" s="61">
        <v>0</v>
      </c>
      <c r="S58" s="61">
        <v>0</v>
      </c>
    </row>
    <row r="59" spans="1:19" ht="101.5" x14ac:dyDescent="0.35">
      <c r="A59" s="59" t="s">
        <v>126</v>
      </c>
      <c r="B59" s="80" t="s">
        <v>68</v>
      </c>
      <c r="C59" s="80" t="s">
        <v>69</v>
      </c>
      <c r="D59" s="338" t="s">
        <v>70</v>
      </c>
      <c r="E59" s="238"/>
      <c r="F59" s="76" t="s">
        <v>12</v>
      </c>
      <c r="G59" s="55" t="s">
        <v>12</v>
      </c>
      <c r="H59" s="55" t="s">
        <v>12</v>
      </c>
      <c r="I59" s="61">
        <v>0</v>
      </c>
      <c r="J59" s="55" t="s">
        <v>12</v>
      </c>
      <c r="K59" s="55" t="s">
        <v>12</v>
      </c>
      <c r="L59" s="55" t="s">
        <v>12</v>
      </c>
      <c r="M59" s="55" t="s">
        <v>12</v>
      </c>
      <c r="N59" s="55" t="s">
        <v>12</v>
      </c>
      <c r="O59" s="55" t="s">
        <v>12</v>
      </c>
      <c r="P59" s="55" t="s">
        <v>12</v>
      </c>
      <c r="Q59" s="55" t="s">
        <v>12</v>
      </c>
      <c r="R59" s="55" t="s">
        <v>12</v>
      </c>
      <c r="S59" s="76" t="s">
        <v>12</v>
      </c>
    </row>
    <row r="60" spans="1:19" ht="29" x14ac:dyDescent="0.35">
      <c r="A60" s="59" t="s">
        <v>126</v>
      </c>
      <c r="B60" s="80" t="s">
        <v>68</v>
      </c>
      <c r="C60" s="80" t="s">
        <v>75</v>
      </c>
      <c r="D60" s="338" t="s">
        <v>76</v>
      </c>
      <c r="E60" s="238"/>
      <c r="F60" s="76" t="s">
        <v>12</v>
      </c>
      <c r="G60" s="55" t="s">
        <v>12</v>
      </c>
      <c r="H60" s="55" t="s">
        <v>12</v>
      </c>
      <c r="I60" s="61">
        <v>0</v>
      </c>
      <c r="J60" s="55" t="s">
        <v>12</v>
      </c>
      <c r="K60" s="55" t="s">
        <v>12</v>
      </c>
      <c r="L60" s="55" t="s">
        <v>12</v>
      </c>
      <c r="M60" s="55" t="s">
        <v>12</v>
      </c>
      <c r="N60" s="55" t="s">
        <v>12</v>
      </c>
      <c r="O60" s="55" t="s">
        <v>12</v>
      </c>
      <c r="P60" s="55" t="s">
        <v>12</v>
      </c>
      <c r="Q60" s="55" t="s">
        <v>12</v>
      </c>
      <c r="R60" s="55" t="s">
        <v>12</v>
      </c>
      <c r="S60" s="76" t="s">
        <v>12</v>
      </c>
    </row>
    <row r="61" spans="1:19" ht="72.5" x14ac:dyDescent="0.35">
      <c r="A61" s="59" t="s">
        <v>126</v>
      </c>
      <c r="B61" s="80" t="s">
        <v>13</v>
      </c>
      <c r="C61" s="80" t="s">
        <v>77</v>
      </c>
      <c r="D61" s="338" t="s">
        <v>78</v>
      </c>
      <c r="E61" s="238"/>
      <c r="F61" s="414">
        <v>0</v>
      </c>
      <c r="G61" s="414">
        <v>0</v>
      </c>
      <c r="H61" s="414">
        <v>0</v>
      </c>
      <c r="I61" s="55">
        <v>0</v>
      </c>
      <c r="J61" s="55">
        <v>0</v>
      </c>
      <c r="K61" s="55">
        <v>0</v>
      </c>
      <c r="L61" s="55">
        <v>0</v>
      </c>
      <c r="M61" s="414">
        <v>0</v>
      </c>
      <c r="N61" s="55">
        <v>0</v>
      </c>
      <c r="O61" s="61">
        <v>0</v>
      </c>
      <c r="P61" s="61">
        <v>0</v>
      </c>
      <c r="Q61" s="61">
        <v>0</v>
      </c>
      <c r="R61" s="61">
        <v>0</v>
      </c>
      <c r="S61" s="61">
        <v>0</v>
      </c>
    </row>
    <row r="62" spans="1:19" ht="29" x14ac:dyDescent="0.35">
      <c r="A62" s="59" t="s">
        <v>126</v>
      </c>
      <c r="B62" s="80" t="s">
        <v>13</v>
      </c>
      <c r="C62" s="80" t="s">
        <v>79</v>
      </c>
      <c r="D62" s="338" t="s">
        <v>80</v>
      </c>
      <c r="E62" s="238"/>
      <c r="F62" s="414">
        <v>0</v>
      </c>
      <c r="G62" s="414">
        <v>0</v>
      </c>
      <c r="H62" s="414">
        <v>0</v>
      </c>
      <c r="I62" s="55" t="s">
        <v>12</v>
      </c>
      <c r="J62" s="61">
        <v>0</v>
      </c>
      <c r="K62" s="61">
        <v>0</v>
      </c>
      <c r="L62" s="61">
        <v>0</v>
      </c>
      <c r="M62" s="61" t="s">
        <v>12</v>
      </c>
      <c r="N62" s="61">
        <v>0</v>
      </c>
      <c r="O62" s="61">
        <v>0</v>
      </c>
      <c r="P62" s="61">
        <v>0</v>
      </c>
      <c r="Q62" s="61">
        <v>0</v>
      </c>
      <c r="R62" s="61">
        <v>0</v>
      </c>
      <c r="S62" s="61">
        <v>0</v>
      </c>
    </row>
    <row r="63" spans="1:19" ht="43.5" x14ac:dyDescent="0.35">
      <c r="A63" s="59" t="s">
        <v>126</v>
      </c>
      <c r="B63" s="80" t="s">
        <v>13</v>
      </c>
      <c r="C63" s="80" t="s">
        <v>955</v>
      </c>
      <c r="D63" s="338" t="s">
        <v>952</v>
      </c>
      <c r="E63" s="238"/>
      <c r="F63" s="414">
        <v>68.2</v>
      </c>
      <c r="G63" s="414">
        <v>68.2</v>
      </c>
      <c r="H63" s="414">
        <v>68.2</v>
      </c>
      <c r="I63" s="55" t="s">
        <v>12</v>
      </c>
      <c r="J63" s="61">
        <v>68.195890000000006</v>
      </c>
      <c r="K63" s="61">
        <v>68.195890000000006</v>
      </c>
      <c r="L63" s="61">
        <v>68.195890000000006</v>
      </c>
      <c r="M63" s="61" t="s">
        <v>12</v>
      </c>
      <c r="N63" s="61">
        <v>68.195890000000006</v>
      </c>
      <c r="O63" s="61">
        <v>68.195890000000006</v>
      </c>
      <c r="P63" s="61">
        <v>68.195890000000006</v>
      </c>
      <c r="Q63" s="61">
        <v>68.195890000000006</v>
      </c>
      <c r="R63" s="61">
        <v>68.195890000000006</v>
      </c>
      <c r="S63" s="61">
        <v>68.195890000000006</v>
      </c>
    </row>
    <row r="64" spans="1:19" ht="101.5" x14ac:dyDescent="0.35">
      <c r="A64" s="59" t="s">
        <v>126</v>
      </c>
      <c r="B64" s="80" t="s">
        <v>59</v>
      </c>
      <c r="C64" s="80" t="s">
        <v>81</v>
      </c>
      <c r="D64" s="338" t="s">
        <v>82</v>
      </c>
      <c r="E64" s="238"/>
      <c r="F64" s="61" t="s">
        <v>12</v>
      </c>
      <c r="G64" s="414">
        <v>0</v>
      </c>
      <c r="H64" s="414">
        <v>0</v>
      </c>
      <c r="I64" s="61">
        <v>0</v>
      </c>
      <c r="J64" s="61">
        <v>0</v>
      </c>
      <c r="K64" s="61">
        <v>0</v>
      </c>
      <c r="L64" s="61">
        <v>0</v>
      </c>
      <c r="M64" s="414">
        <v>0</v>
      </c>
      <c r="N64" s="61">
        <v>0</v>
      </c>
      <c r="O64" s="61">
        <v>0</v>
      </c>
      <c r="P64" s="61">
        <v>0</v>
      </c>
      <c r="Q64" s="82">
        <v>0</v>
      </c>
      <c r="R64" s="61">
        <v>0</v>
      </c>
      <c r="S64" s="61">
        <v>0</v>
      </c>
    </row>
    <row r="65" spans="1:19" ht="43.5" x14ac:dyDescent="0.35">
      <c r="A65" s="59" t="s">
        <v>126</v>
      </c>
      <c r="B65" s="80" t="s">
        <v>85</v>
      </c>
      <c r="C65" s="104" t="s">
        <v>965</v>
      </c>
      <c r="D65" s="338" t="s">
        <v>87</v>
      </c>
      <c r="E65" s="238"/>
      <c r="F65" s="414">
        <v>0</v>
      </c>
      <c r="G65" s="414">
        <v>0</v>
      </c>
      <c r="H65" s="414">
        <v>0</v>
      </c>
      <c r="I65" s="55" t="s">
        <v>12</v>
      </c>
      <c r="J65" s="61">
        <v>0</v>
      </c>
      <c r="K65" s="61">
        <v>0</v>
      </c>
      <c r="L65" s="61">
        <v>0</v>
      </c>
      <c r="M65" s="414">
        <v>0</v>
      </c>
      <c r="N65" s="61">
        <v>0</v>
      </c>
      <c r="O65" s="61">
        <v>0</v>
      </c>
      <c r="P65" s="61">
        <v>0</v>
      </c>
      <c r="Q65" s="55" t="s">
        <v>12</v>
      </c>
      <c r="R65" s="61">
        <v>0</v>
      </c>
      <c r="S65" s="61">
        <v>0</v>
      </c>
    </row>
    <row r="66" spans="1:19" ht="116" x14ac:dyDescent="0.35">
      <c r="A66" s="59" t="s">
        <v>126</v>
      </c>
      <c r="B66" s="80" t="s">
        <v>85</v>
      </c>
      <c r="C66" s="104" t="s">
        <v>848</v>
      </c>
      <c r="D66" s="338" t="s">
        <v>87</v>
      </c>
      <c r="E66" s="238">
        <v>4.5</v>
      </c>
      <c r="F66" s="414">
        <v>0</v>
      </c>
      <c r="G66" s="414">
        <v>0</v>
      </c>
      <c r="H66" s="414">
        <v>0</v>
      </c>
      <c r="I66" s="55" t="s">
        <v>12</v>
      </c>
      <c r="J66" s="61">
        <v>0</v>
      </c>
      <c r="K66" s="61">
        <v>0</v>
      </c>
      <c r="L66" s="61">
        <v>0</v>
      </c>
      <c r="M66" s="414">
        <v>0</v>
      </c>
      <c r="N66" s="61">
        <v>0</v>
      </c>
      <c r="O66" s="61">
        <v>0</v>
      </c>
      <c r="P66" s="61">
        <v>0</v>
      </c>
      <c r="Q66" s="55" t="s">
        <v>12</v>
      </c>
      <c r="R66" s="61">
        <v>0</v>
      </c>
      <c r="S66" s="61">
        <v>0</v>
      </c>
    </row>
    <row r="67" spans="1:19" ht="29" x14ac:dyDescent="0.35">
      <c r="A67" s="59" t="s">
        <v>126</v>
      </c>
      <c r="B67" s="80" t="s">
        <v>85</v>
      </c>
      <c r="C67" s="80" t="s">
        <v>88</v>
      </c>
      <c r="D67" s="338" t="s">
        <v>89</v>
      </c>
      <c r="E67" s="238"/>
      <c r="F67" s="414">
        <v>0</v>
      </c>
      <c r="G67" s="414">
        <v>0</v>
      </c>
      <c r="H67" s="414">
        <v>0</v>
      </c>
      <c r="I67" s="55" t="s">
        <v>12</v>
      </c>
      <c r="J67" s="61">
        <v>0</v>
      </c>
      <c r="K67" s="61">
        <v>0</v>
      </c>
      <c r="L67" s="61">
        <v>0</v>
      </c>
      <c r="M67" s="414">
        <v>0</v>
      </c>
      <c r="N67" s="61">
        <v>0</v>
      </c>
      <c r="O67" s="61">
        <v>0</v>
      </c>
      <c r="P67" s="61">
        <v>0</v>
      </c>
      <c r="Q67" s="55" t="s">
        <v>12</v>
      </c>
      <c r="R67" s="61">
        <v>0</v>
      </c>
      <c r="S67" s="61">
        <v>0</v>
      </c>
    </row>
    <row r="68" spans="1:19" ht="58" x14ac:dyDescent="0.35">
      <c r="A68" s="59" t="s">
        <v>126</v>
      </c>
      <c r="B68" s="80" t="s">
        <v>59</v>
      </c>
      <c r="C68" s="80" t="s">
        <v>90</v>
      </c>
      <c r="D68" s="338" t="s">
        <v>91</v>
      </c>
      <c r="E68" s="238"/>
      <c r="F68" s="61" t="s">
        <v>12</v>
      </c>
      <c r="G68" s="61" t="s">
        <v>12</v>
      </c>
      <c r="H68" s="61" t="s">
        <v>12</v>
      </c>
      <c r="I68" s="55" t="s">
        <v>12</v>
      </c>
      <c r="J68" s="61">
        <v>0</v>
      </c>
      <c r="K68" s="61">
        <v>0</v>
      </c>
      <c r="L68" s="61">
        <v>0</v>
      </c>
      <c r="M68" s="61" t="s">
        <v>12</v>
      </c>
      <c r="N68" s="61">
        <v>0</v>
      </c>
      <c r="O68" s="61">
        <v>0</v>
      </c>
      <c r="P68" s="61">
        <v>0</v>
      </c>
      <c r="Q68" s="55" t="s">
        <v>12</v>
      </c>
      <c r="R68" s="61">
        <v>0</v>
      </c>
      <c r="S68" s="61">
        <v>0</v>
      </c>
    </row>
    <row r="69" spans="1:19" ht="72.5" x14ac:dyDescent="0.35">
      <c r="A69" s="59" t="s">
        <v>126</v>
      </c>
      <c r="B69" s="80" t="s">
        <v>92</v>
      </c>
      <c r="C69" s="80" t="s">
        <v>93</v>
      </c>
      <c r="D69" s="338" t="s">
        <v>94</v>
      </c>
      <c r="E69" s="238"/>
      <c r="F69" s="61" t="s">
        <v>12</v>
      </c>
      <c r="G69" s="414">
        <v>0</v>
      </c>
      <c r="H69" s="414">
        <v>0</v>
      </c>
      <c r="I69" s="55" t="s">
        <v>12</v>
      </c>
      <c r="J69" s="61">
        <v>0</v>
      </c>
      <c r="K69" s="61">
        <v>0</v>
      </c>
      <c r="L69" s="61">
        <v>0</v>
      </c>
      <c r="M69" s="414">
        <v>0</v>
      </c>
      <c r="N69" s="61">
        <v>0</v>
      </c>
      <c r="O69" s="61">
        <v>0</v>
      </c>
      <c r="P69" s="61">
        <v>0</v>
      </c>
      <c r="Q69" s="55" t="s">
        <v>12</v>
      </c>
      <c r="R69" s="61">
        <v>0</v>
      </c>
      <c r="S69" s="61">
        <v>0</v>
      </c>
    </row>
    <row r="70" spans="1:19" ht="43.5" x14ac:dyDescent="0.35">
      <c r="A70" s="59" t="s">
        <v>126</v>
      </c>
      <c r="B70" s="80" t="s">
        <v>10</v>
      </c>
      <c r="C70" s="80" t="s">
        <v>95</v>
      </c>
      <c r="D70" s="338" t="s">
        <v>96</v>
      </c>
      <c r="E70" s="238"/>
      <c r="F70" s="414">
        <v>0</v>
      </c>
      <c r="G70" s="414">
        <v>0</v>
      </c>
      <c r="H70" s="414">
        <v>0</v>
      </c>
      <c r="I70" s="55" t="s">
        <v>12</v>
      </c>
      <c r="J70" s="61">
        <v>0</v>
      </c>
      <c r="K70" s="61">
        <v>0</v>
      </c>
      <c r="L70" s="61">
        <v>0</v>
      </c>
      <c r="M70" s="414">
        <v>0</v>
      </c>
      <c r="N70" s="61">
        <v>0</v>
      </c>
      <c r="O70" s="61">
        <v>0</v>
      </c>
      <c r="P70" s="61">
        <v>0</v>
      </c>
      <c r="Q70" s="82">
        <v>0</v>
      </c>
      <c r="R70" s="61">
        <v>0</v>
      </c>
      <c r="S70" s="61">
        <v>0</v>
      </c>
    </row>
    <row r="71" spans="1:19" ht="29" x14ac:dyDescent="0.35">
      <c r="A71" s="59" t="s">
        <v>130</v>
      </c>
      <c r="B71" s="80" t="s">
        <v>10</v>
      </c>
      <c r="C71" s="80" t="s">
        <v>11</v>
      </c>
      <c r="D71" s="338">
        <v>90785</v>
      </c>
      <c r="E71" s="238"/>
      <c r="F71" s="412">
        <v>0</v>
      </c>
      <c r="G71" s="412">
        <v>0</v>
      </c>
      <c r="H71" s="412">
        <v>0</v>
      </c>
      <c r="I71" s="55" t="s">
        <v>12</v>
      </c>
      <c r="J71" s="76">
        <v>0</v>
      </c>
      <c r="K71" s="76">
        <v>0</v>
      </c>
      <c r="L71" s="76">
        <v>0</v>
      </c>
      <c r="M71" s="412">
        <v>0</v>
      </c>
      <c r="N71" s="76">
        <v>0</v>
      </c>
      <c r="O71" s="76">
        <v>0</v>
      </c>
      <c r="P71" s="76">
        <v>0</v>
      </c>
      <c r="Q71" s="76">
        <v>0</v>
      </c>
      <c r="R71" s="76">
        <v>0</v>
      </c>
      <c r="S71" s="76">
        <v>0</v>
      </c>
    </row>
    <row r="72" spans="1:19" ht="29" x14ac:dyDescent="0.35">
      <c r="A72" s="59" t="s">
        <v>130</v>
      </c>
      <c r="B72" s="80" t="s">
        <v>13</v>
      </c>
      <c r="C72" s="80" t="s">
        <v>14</v>
      </c>
      <c r="D72" s="338">
        <v>90791</v>
      </c>
      <c r="E72" s="238"/>
      <c r="F72" s="61" t="s">
        <v>12</v>
      </c>
      <c r="G72" s="61" t="s">
        <v>12</v>
      </c>
      <c r="H72" s="55" t="s">
        <v>12</v>
      </c>
      <c r="I72" s="55" t="s">
        <v>12</v>
      </c>
      <c r="J72" s="55" t="s">
        <v>12</v>
      </c>
      <c r="K72" s="55" t="s">
        <v>12</v>
      </c>
      <c r="L72" s="61">
        <v>0</v>
      </c>
      <c r="M72" s="55" t="s">
        <v>12</v>
      </c>
      <c r="N72" s="61">
        <v>0</v>
      </c>
      <c r="O72" s="55" t="s">
        <v>12</v>
      </c>
      <c r="P72" s="61">
        <v>0</v>
      </c>
      <c r="Q72" s="61" t="s">
        <v>12</v>
      </c>
      <c r="R72" s="61">
        <v>0</v>
      </c>
      <c r="S72" s="61">
        <v>0</v>
      </c>
    </row>
    <row r="73" spans="1:19" ht="43.5" x14ac:dyDescent="0.35">
      <c r="A73" s="59" t="s">
        <v>130</v>
      </c>
      <c r="B73" s="80" t="s">
        <v>16</v>
      </c>
      <c r="C73" s="80" t="s">
        <v>999</v>
      </c>
      <c r="D73" s="338">
        <v>90846</v>
      </c>
      <c r="E73" s="238">
        <v>3</v>
      </c>
      <c r="F73" s="61" t="s">
        <v>12</v>
      </c>
      <c r="G73" s="61" t="s">
        <v>12</v>
      </c>
      <c r="H73" s="55" t="s">
        <v>12</v>
      </c>
      <c r="I73" s="55" t="s">
        <v>12</v>
      </c>
      <c r="J73" s="55" t="s">
        <v>12</v>
      </c>
      <c r="K73" s="55" t="s">
        <v>12</v>
      </c>
      <c r="L73" s="61">
        <v>0</v>
      </c>
      <c r="M73" s="55" t="s">
        <v>12</v>
      </c>
      <c r="N73" s="61">
        <v>0</v>
      </c>
      <c r="O73" s="55" t="s">
        <v>12</v>
      </c>
      <c r="P73" s="61">
        <v>0</v>
      </c>
      <c r="Q73" s="55" t="s">
        <v>12</v>
      </c>
      <c r="R73" s="61">
        <v>0</v>
      </c>
      <c r="S73" s="61">
        <v>0</v>
      </c>
    </row>
    <row r="74" spans="1:19" ht="58" x14ac:dyDescent="0.35">
      <c r="A74" s="59" t="s">
        <v>130</v>
      </c>
      <c r="B74" s="80" t="s">
        <v>16</v>
      </c>
      <c r="C74" s="80" t="s">
        <v>1001</v>
      </c>
      <c r="D74" s="338">
        <v>90847</v>
      </c>
      <c r="E74" s="238">
        <v>3</v>
      </c>
      <c r="F74" s="61" t="s">
        <v>12</v>
      </c>
      <c r="G74" s="61" t="s">
        <v>12</v>
      </c>
      <c r="H74" s="55" t="s">
        <v>12</v>
      </c>
      <c r="I74" s="55" t="s">
        <v>12</v>
      </c>
      <c r="J74" s="55" t="s">
        <v>12</v>
      </c>
      <c r="K74" s="55" t="s">
        <v>12</v>
      </c>
      <c r="L74" s="61">
        <v>0</v>
      </c>
      <c r="M74" s="55" t="s">
        <v>12</v>
      </c>
      <c r="N74" s="61">
        <v>0</v>
      </c>
      <c r="O74" s="55" t="s">
        <v>12</v>
      </c>
      <c r="P74" s="61">
        <v>0</v>
      </c>
      <c r="Q74" s="55" t="s">
        <v>12</v>
      </c>
      <c r="R74" s="61">
        <v>0</v>
      </c>
      <c r="S74" s="61">
        <v>0</v>
      </c>
    </row>
    <row r="75" spans="1:19" ht="43.5" x14ac:dyDescent="0.35">
      <c r="A75" s="59" t="s">
        <v>130</v>
      </c>
      <c r="B75" s="80" t="s">
        <v>16</v>
      </c>
      <c r="C75" s="80" t="s">
        <v>17</v>
      </c>
      <c r="D75" s="338">
        <v>90849</v>
      </c>
      <c r="E75" s="238"/>
      <c r="F75" s="61" t="s">
        <v>12</v>
      </c>
      <c r="G75" s="61" t="s">
        <v>12</v>
      </c>
      <c r="H75" s="55" t="s">
        <v>12</v>
      </c>
      <c r="I75" s="55" t="s">
        <v>12</v>
      </c>
      <c r="J75" s="55" t="s">
        <v>12</v>
      </c>
      <c r="K75" s="55" t="s">
        <v>12</v>
      </c>
      <c r="L75" s="61">
        <v>0</v>
      </c>
      <c r="M75" s="55" t="s">
        <v>12</v>
      </c>
      <c r="N75" s="61">
        <v>0</v>
      </c>
      <c r="O75" s="55" t="s">
        <v>12</v>
      </c>
      <c r="P75" s="61">
        <v>0</v>
      </c>
      <c r="Q75" s="55" t="s">
        <v>12</v>
      </c>
      <c r="R75" s="61">
        <v>0</v>
      </c>
      <c r="S75" s="61">
        <v>0</v>
      </c>
    </row>
    <row r="76" spans="1:19" ht="116" x14ac:dyDescent="0.35">
      <c r="A76" s="59" t="s">
        <v>130</v>
      </c>
      <c r="B76" s="80" t="s">
        <v>13</v>
      </c>
      <c r="C76" s="80" t="s">
        <v>18</v>
      </c>
      <c r="D76" s="338">
        <v>90885</v>
      </c>
      <c r="E76" s="238"/>
      <c r="F76" s="61" t="s">
        <v>12</v>
      </c>
      <c r="G76" s="61" t="s">
        <v>12</v>
      </c>
      <c r="H76" s="55" t="s">
        <v>12</v>
      </c>
      <c r="I76" s="55" t="s">
        <v>12</v>
      </c>
      <c r="J76" s="55" t="s">
        <v>12</v>
      </c>
      <c r="K76" s="55" t="s">
        <v>12</v>
      </c>
      <c r="L76" s="61">
        <v>0</v>
      </c>
      <c r="M76" s="55" t="s">
        <v>12</v>
      </c>
      <c r="N76" s="61">
        <v>0</v>
      </c>
      <c r="O76" s="55" t="s">
        <v>12</v>
      </c>
      <c r="P76" s="61">
        <v>0</v>
      </c>
      <c r="Q76" s="55" t="s">
        <v>12</v>
      </c>
      <c r="R76" s="61">
        <v>0</v>
      </c>
      <c r="S76" s="61">
        <v>0</v>
      </c>
    </row>
    <row r="77" spans="1:19" ht="101.5" x14ac:dyDescent="0.35">
      <c r="A77" s="59" t="s">
        <v>130</v>
      </c>
      <c r="B77" s="80" t="s">
        <v>10</v>
      </c>
      <c r="C77" s="80" t="s">
        <v>19</v>
      </c>
      <c r="D77" s="338">
        <v>90887</v>
      </c>
      <c r="E77" s="238"/>
      <c r="F77" s="61" t="s">
        <v>12</v>
      </c>
      <c r="G77" s="61" t="s">
        <v>12</v>
      </c>
      <c r="H77" s="55" t="s">
        <v>12</v>
      </c>
      <c r="I77" s="55" t="s">
        <v>12</v>
      </c>
      <c r="J77" s="55" t="s">
        <v>12</v>
      </c>
      <c r="K77" s="55" t="s">
        <v>12</v>
      </c>
      <c r="L77" s="61">
        <v>0</v>
      </c>
      <c r="M77" s="414">
        <v>0</v>
      </c>
      <c r="N77" s="61">
        <v>0</v>
      </c>
      <c r="O77" s="55">
        <v>0</v>
      </c>
      <c r="P77" s="61">
        <v>0</v>
      </c>
      <c r="Q77" s="61">
        <v>0</v>
      </c>
      <c r="R77" s="61">
        <v>0</v>
      </c>
      <c r="S77" s="61">
        <v>0</v>
      </c>
    </row>
    <row r="78" spans="1:19" ht="29" x14ac:dyDescent="0.35">
      <c r="A78" s="59" t="s">
        <v>130</v>
      </c>
      <c r="B78" s="80" t="s">
        <v>13</v>
      </c>
      <c r="C78" s="80" t="s">
        <v>22</v>
      </c>
      <c r="D78" s="338">
        <v>96130</v>
      </c>
      <c r="E78" s="238">
        <v>4</v>
      </c>
      <c r="F78" s="61" t="s">
        <v>12</v>
      </c>
      <c r="G78" s="61" t="s">
        <v>12</v>
      </c>
      <c r="H78" s="55" t="s">
        <v>12</v>
      </c>
      <c r="I78" s="55" t="s">
        <v>12</v>
      </c>
      <c r="J78" s="55" t="s">
        <v>12</v>
      </c>
      <c r="K78" s="55" t="s">
        <v>12</v>
      </c>
      <c r="L78" s="55" t="s">
        <v>12</v>
      </c>
      <c r="M78" s="55" t="s">
        <v>12</v>
      </c>
      <c r="N78" s="61">
        <v>0</v>
      </c>
      <c r="O78" s="55" t="s">
        <v>12</v>
      </c>
      <c r="P78" s="61">
        <v>0</v>
      </c>
      <c r="Q78" s="55" t="s">
        <v>12</v>
      </c>
      <c r="R78" s="61">
        <v>0</v>
      </c>
      <c r="S78" s="61">
        <v>0</v>
      </c>
    </row>
    <row r="79" spans="1:19" ht="43.5" x14ac:dyDescent="0.35">
      <c r="A79" s="59" t="s">
        <v>130</v>
      </c>
      <c r="B79" s="80" t="s">
        <v>13</v>
      </c>
      <c r="C79" s="80" t="s">
        <v>23</v>
      </c>
      <c r="D79" s="338">
        <v>96131</v>
      </c>
      <c r="E79" s="238">
        <v>4</v>
      </c>
      <c r="F79" s="61" t="s">
        <v>12</v>
      </c>
      <c r="G79" s="61" t="s">
        <v>12</v>
      </c>
      <c r="H79" s="55" t="s">
        <v>12</v>
      </c>
      <c r="I79" s="55" t="s">
        <v>12</v>
      </c>
      <c r="J79" s="55" t="s">
        <v>12</v>
      </c>
      <c r="K79" s="55" t="s">
        <v>12</v>
      </c>
      <c r="L79" s="55" t="s">
        <v>12</v>
      </c>
      <c r="M79" s="55" t="s">
        <v>12</v>
      </c>
      <c r="N79" s="61">
        <v>0</v>
      </c>
      <c r="O79" s="55" t="s">
        <v>12</v>
      </c>
      <c r="P79" s="61">
        <v>0</v>
      </c>
      <c r="Q79" s="55" t="s">
        <v>12</v>
      </c>
      <c r="R79" s="61">
        <v>0</v>
      </c>
      <c r="S79" s="61">
        <v>0</v>
      </c>
    </row>
    <row r="80" spans="1:19" ht="72.5" x14ac:dyDescent="0.35">
      <c r="A80" s="59" t="s">
        <v>130</v>
      </c>
      <c r="B80" s="80" t="s">
        <v>10</v>
      </c>
      <c r="C80" s="80" t="s">
        <v>25</v>
      </c>
      <c r="D80" s="338">
        <v>96170</v>
      </c>
      <c r="E80" s="238">
        <v>2</v>
      </c>
      <c r="F80" s="414">
        <v>0</v>
      </c>
      <c r="G80" s="414">
        <v>0</v>
      </c>
      <c r="H80" s="414">
        <v>0</v>
      </c>
      <c r="I80" s="55" t="s">
        <v>12</v>
      </c>
      <c r="J80" s="55" t="s">
        <v>12</v>
      </c>
      <c r="K80" s="55" t="s">
        <v>12</v>
      </c>
      <c r="L80" s="61">
        <v>0</v>
      </c>
      <c r="M80" s="414">
        <v>0</v>
      </c>
      <c r="N80" s="61">
        <v>0</v>
      </c>
      <c r="O80" s="61">
        <v>0</v>
      </c>
      <c r="P80" s="61">
        <v>0</v>
      </c>
      <c r="Q80" s="55" t="s">
        <v>12</v>
      </c>
      <c r="R80" s="61">
        <v>0</v>
      </c>
      <c r="S80" s="61">
        <v>0</v>
      </c>
    </row>
    <row r="81" spans="1:19" ht="87" x14ac:dyDescent="0.35">
      <c r="A81" s="59" t="s">
        <v>130</v>
      </c>
      <c r="B81" s="80" t="s">
        <v>10</v>
      </c>
      <c r="C81" s="80" t="s">
        <v>26</v>
      </c>
      <c r="D81" s="338">
        <v>96171</v>
      </c>
      <c r="E81" s="238"/>
      <c r="F81" s="414">
        <v>0</v>
      </c>
      <c r="G81" s="414">
        <v>0</v>
      </c>
      <c r="H81" s="414">
        <v>0</v>
      </c>
      <c r="I81" s="55" t="s">
        <v>12</v>
      </c>
      <c r="J81" s="55" t="s">
        <v>12</v>
      </c>
      <c r="K81" s="55" t="s">
        <v>12</v>
      </c>
      <c r="L81" s="61">
        <v>0</v>
      </c>
      <c r="M81" s="414">
        <v>0</v>
      </c>
      <c r="N81" s="61">
        <v>0</v>
      </c>
      <c r="O81" s="61">
        <v>0</v>
      </c>
      <c r="P81" s="61">
        <v>0</v>
      </c>
      <c r="Q81" s="55" t="s">
        <v>12</v>
      </c>
      <c r="R81" s="61">
        <v>0</v>
      </c>
      <c r="S81" s="61">
        <v>0</v>
      </c>
    </row>
    <row r="82" spans="1:19" ht="43.5" x14ac:dyDescent="0.35">
      <c r="A82" s="59" t="s">
        <v>130</v>
      </c>
      <c r="B82" s="80" t="s">
        <v>13</v>
      </c>
      <c r="C82" s="80" t="s">
        <v>27</v>
      </c>
      <c r="D82" s="338">
        <v>98966</v>
      </c>
      <c r="E82" s="238">
        <v>0.5</v>
      </c>
      <c r="F82" s="61" t="s">
        <v>12</v>
      </c>
      <c r="G82" s="61" t="s">
        <v>12</v>
      </c>
      <c r="H82" s="55" t="s">
        <v>12</v>
      </c>
      <c r="I82" s="55" t="s">
        <v>12</v>
      </c>
      <c r="J82" s="55" t="s">
        <v>12</v>
      </c>
      <c r="K82" s="55" t="s">
        <v>12</v>
      </c>
      <c r="L82" s="61">
        <v>0</v>
      </c>
      <c r="M82" s="55" t="s">
        <v>12</v>
      </c>
      <c r="N82" s="61">
        <v>0</v>
      </c>
      <c r="O82" s="55" t="s">
        <v>12</v>
      </c>
      <c r="P82" s="61">
        <v>0</v>
      </c>
      <c r="Q82" s="55" t="s">
        <v>12</v>
      </c>
      <c r="R82" s="61">
        <v>0</v>
      </c>
      <c r="S82" s="61" t="s">
        <v>12</v>
      </c>
    </row>
    <row r="83" spans="1:19" ht="43.5" x14ac:dyDescent="0.35">
      <c r="A83" s="59" t="s">
        <v>130</v>
      </c>
      <c r="B83" s="80" t="s">
        <v>13</v>
      </c>
      <c r="C83" s="80" t="s">
        <v>28</v>
      </c>
      <c r="D83" s="338">
        <v>98967</v>
      </c>
      <c r="E83" s="238"/>
      <c r="F83" s="61" t="s">
        <v>12</v>
      </c>
      <c r="G83" s="61" t="s">
        <v>12</v>
      </c>
      <c r="H83" s="55" t="s">
        <v>12</v>
      </c>
      <c r="I83" s="55" t="s">
        <v>12</v>
      </c>
      <c r="J83" s="55" t="s">
        <v>12</v>
      </c>
      <c r="K83" s="55" t="s">
        <v>12</v>
      </c>
      <c r="L83" s="61">
        <v>0</v>
      </c>
      <c r="M83" s="55" t="s">
        <v>12</v>
      </c>
      <c r="N83" s="61">
        <v>0</v>
      </c>
      <c r="O83" s="55" t="s">
        <v>12</v>
      </c>
      <c r="P83" s="61">
        <v>0</v>
      </c>
      <c r="Q83" s="55" t="s">
        <v>12</v>
      </c>
      <c r="R83" s="61">
        <v>0</v>
      </c>
      <c r="S83" s="61" t="s">
        <v>12</v>
      </c>
    </row>
    <row r="84" spans="1:19" ht="43.5" x14ac:dyDescent="0.35">
      <c r="A84" s="59" t="s">
        <v>130</v>
      </c>
      <c r="B84" s="80" t="s">
        <v>13</v>
      </c>
      <c r="C84" s="80" t="s">
        <v>29</v>
      </c>
      <c r="D84" s="338">
        <v>98968</v>
      </c>
      <c r="E84" s="238">
        <v>1.5</v>
      </c>
      <c r="F84" s="61" t="s">
        <v>12</v>
      </c>
      <c r="G84" s="61" t="s">
        <v>12</v>
      </c>
      <c r="H84" s="55" t="s">
        <v>12</v>
      </c>
      <c r="I84" s="55" t="s">
        <v>12</v>
      </c>
      <c r="J84" s="55" t="s">
        <v>12</v>
      </c>
      <c r="K84" s="55" t="s">
        <v>12</v>
      </c>
      <c r="L84" s="61">
        <v>0</v>
      </c>
      <c r="M84" s="55" t="s">
        <v>12</v>
      </c>
      <c r="N84" s="61">
        <v>0</v>
      </c>
      <c r="O84" s="55" t="s">
        <v>12</v>
      </c>
      <c r="P84" s="61">
        <v>0</v>
      </c>
      <c r="Q84" s="55" t="s">
        <v>12</v>
      </c>
      <c r="R84" s="61">
        <v>0</v>
      </c>
      <c r="S84" s="61" t="s">
        <v>12</v>
      </c>
    </row>
    <row r="85" spans="1:19" ht="29" x14ac:dyDescent="0.35">
      <c r="A85" s="59" t="s">
        <v>130</v>
      </c>
      <c r="B85" s="80" t="s">
        <v>13</v>
      </c>
      <c r="C85" s="80" t="s">
        <v>38</v>
      </c>
      <c r="D85" s="338">
        <v>99341</v>
      </c>
      <c r="E85" s="238"/>
      <c r="F85" s="61" t="s">
        <v>12</v>
      </c>
      <c r="G85" s="55" t="s">
        <v>12</v>
      </c>
      <c r="H85" s="55" t="s">
        <v>12</v>
      </c>
      <c r="I85" s="55" t="s">
        <v>12</v>
      </c>
      <c r="J85" s="55" t="s">
        <v>12</v>
      </c>
      <c r="K85" s="55" t="s">
        <v>12</v>
      </c>
      <c r="L85" s="55" t="s">
        <v>12</v>
      </c>
      <c r="M85" s="55" t="s">
        <v>12</v>
      </c>
      <c r="N85" s="55" t="s">
        <v>12</v>
      </c>
      <c r="O85" s="55" t="s">
        <v>12</v>
      </c>
      <c r="P85" s="61">
        <v>0</v>
      </c>
      <c r="Q85" s="55" t="s">
        <v>12</v>
      </c>
      <c r="R85" s="61">
        <v>0</v>
      </c>
      <c r="S85" s="61">
        <v>0</v>
      </c>
    </row>
    <row r="86" spans="1:19" ht="29" x14ac:dyDescent="0.35">
      <c r="A86" s="59" t="s">
        <v>130</v>
      </c>
      <c r="B86" s="80" t="s">
        <v>13</v>
      </c>
      <c r="C86" s="80" t="s">
        <v>39</v>
      </c>
      <c r="D86" s="338">
        <v>99342</v>
      </c>
      <c r="E86" s="238">
        <v>2</v>
      </c>
      <c r="F86" s="61" t="s">
        <v>12</v>
      </c>
      <c r="G86" s="55" t="s">
        <v>12</v>
      </c>
      <c r="H86" s="55" t="s">
        <v>12</v>
      </c>
      <c r="I86" s="55" t="s">
        <v>12</v>
      </c>
      <c r="J86" s="55" t="s">
        <v>12</v>
      </c>
      <c r="K86" s="55" t="s">
        <v>12</v>
      </c>
      <c r="L86" s="55" t="s">
        <v>12</v>
      </c>
      <c r="M86" s="55" t="s">
        <v>12</v>
      </c>
      <c r="N86" s="55" t="s">
        <v>12</v>
      </c>
      <c r="O86" s="55" t="s">
        <v>12</v>
      </c>
      <c r="P86" s="61">
        <v>0</v>
      </c>
      <c r="Q86" s="55" t="s">
        <v>12</v>
      </c>
      <c r="R86" s="61">
        <v>0</v>
      </c>
      <c r="S86" s="61">
        <v>0</v>
      </c>
    </row>
    <row r="87" spans="1:19" ht="29" x14ac:dyDescent="0.35">
      <c r="A87" s="59" t="s">
        <v>130</v>
      </c>
      <c r="B87" s="80" t="s">
        <v>13</v>
      </c>
      <c r="C87" s="80" t="s">
        <v>40</v>
      </c>
      <c r="D87" s="338">
        <v>99344</v>
      </c>
      <c r="E87" s="238">
        <v>4</v>
      </c>
      <c r="F87" s="61" t="s">
        <v>12</v>
      </c>
      <c r="G87" s="55" t="s">
        <v>12</v>
      </c>
      <c r="H87" s="55" t="s">
        <v>12</v>
      </c>
      <c r="I87" s="55" t="s">
        <v>12</v>
      </c>
      <c r="J87" s="55" t="s">
        <v>12</v>
      </c>
      <c r="K87" s="55" t="s">
        <v>12</v>
      </c>
      <c r="L87" s="55" t="s">
        <v>12</v>
      </c>
      <c r="M87" s="55" t="s">
        <v>12</v>
      </c>
      <c r="N87" s="55" t="s">
        <v>12</v>
      </c>
      <c r="O87" s="55" t="s">
        <v>12</v>
      </c>
      <c r="P87" s="61">
        <v>0</v>
      </c>
      <c r="Q87" s="55" t="s">
        <v>12</v>
      </c>
      <c r="R87" s="61">
        <v>0</v>
      </c>
      <c r="S87" s="61">
        <v>0</v>
      </c>
    </row>
    <row r="88" spans="1:19" ht="29" x14ac:dyDescent="0.35">
      <c r="A88" s="59" t="s">
        <v>130</v>
      </c>
      <c r="B88" s="80" t="s">
        <v>13</v>
      </c>
      <c r="C88" s="80" t="s">
        <v>41</v>
      </c>
      <c r="D88" s="338">
        <v>99345</v>
      </c>
      <c r="E88" s="238">
        <v>5</v>
      </c>
      <c r="F88" s="61" t="s">
        <v>12</v>
      </c>
      <c r="G88" s="55" t="s">
        <v>12</v>
      </c>
      <c r="H88" s="55" t="s">
        <v>12</v>
      </c>
      <c r="I88" s="55" t="s">
        <v>12</v>
      </c>
      <c r="J88" s="55" t="s">
        <v>12</v>
      </c>
      <c r="K88" s="55" t="s">
        <v>12</v>
      </c>
      <c r="L88" s="55" t="s">
        <v>12</v>
      </c>
      <c r="M88" s="55" t="s">
        <v>12</v>
      </c>
      <c r="N88" s="55" t="s">
        <v>12</v>
      </c>
      <c r="O88" s="55" t="s">
        <v>12</v>
      </c>
      <c r="P88" s="61">
        <v>0</v>
      </c>
      <c r="Q88" s="55" t="s">
        <v>12</v>
      </c>
      <c r="R88" s="61">
        <v>0</v>
      </c>
      <c r="S88" s="61">
        <v>0</v>
      </c>
    </row>
    <row r="89" spans="1:19" ht="43.5" x14ac:dyDescent="0.35">
      <c r="A89" s="59" t="s">
        <v>130</v>
      </c>
      <c r="B89" s="80" t="s">
        <v>13</v>
      </c>
      <c r="C89" s="80" t="s">
        <v>42</v>
      </c>
      <c r="D89" s="338">
        <v>99347</v>
      </c>
      <c r="E89" s="238"/>
      <c r="F89" s="61" t="s">
        <v>12</v>
      </c>
      <c r="G89" s="55" t="s">
        <v>12</v>
      </c>
      <c r="H89" s="55" t="s">
        <v>12</v>
      </c>
      <c r="I89" s="55" t="s">
        <v>12</v>
      </c>
      <c r="J89" s="55" t="s">
        <v>12</v>
      </c>
      <c r="K89" s="55" t="s">
        <v>12</v>
      </c>
      <c r="L89" s="55" t="s">
        <v>12</v>
      </c>
      <c r="M89" s="55" t="s">
        <v>12</v>
      </c>
      <c r="N89" s="55" t="s">
        <v>12</v>
      </c>
      <c r="O89" s="55" t="s">
        <v>12</v>
      </c>
      <c r="P89" s="61">
        <v>0</v>
      </c>
      <c r="Q89" s="55" t="s">
        <v>12</v>
      </c>
      <c r="R89" s="61">
        <v>0</v>
      </c>
      <c r="S89" s="61">
        <v>0</v>
      </c>
    </row>
    <row r="90" spans="1:19" ht="43.5" x14ac:dyDescent="0.35">
      <c r="A90" s="59" t="s">
        <v>130</v>
      </c>
      <c r="B90" s="80" t="s">
        <v>13</v>
      </c>
      <c r="C90" s="80" t="s">
        <v>43</v>
      </c>
      <c r="D90" s="338">
        <v>99348</v>
      </c>
      <c r="E90" s="238">
        <v>2</v>
      </c>
      <c r="F90" s="61" t="s">
        <v>12</v>
      </c>
      <c r="G90" s="55" t="s">
        <v>12</v>
      </c>
      <c r="H90" s="55" t="s">
        <v>12</v>
      </c>
      <c r="I90" s="55" t="s">
        <v>12</v>
      </c>
      <c r="J90" s="55" t="s">
        <v>12</v>
      </c>
      <c r="K90" s="55" t="s">
        <v>12</v>
      </c>
      <c r="L90" s="55" t="s">
        <v>12</v>
      </c>
      <c r="M90" s="55" t="s">
        <v>12</v>
      </c>
      <c r="N90" s="55" t="s">
        <v>12</v>
      </c>
      <c r="O90" s="55" t="s">
        <v>12</v>
      </c>
      <c r="P90" s="61">
        <v>0</v>
      </c>
      <c r="Q90" s="55" t="s">
        <v>12</v>
      </c>
      <c r="R90" s="61">
        <v>0</v>
      </c>
      <c r="S90" s="61">
        <v>0</v>
      </c>
    </row>
    <row r="91" spans="1:19" ht="43.5" x14ac:dyDescent="0.35">
      <c r="A91" s="59" t="s">
        <v>130</v>
      </c>
      <c r="B91" s="80" t="s">
        <v>13</v>
      </c>
      <c r="C91" s="80" t="s">
        <v>44</v>
      </c>
      <c r="D91" s="338">
        <v>99349</v>
      </c>
      <c r="E91" s="238">
        <v>3</v>
      </c>
      <c r="F91" s="61" t="s">
        <v>12</v>
      </c>
      <c r="G91" s="55" t="s">
        <v>12</v>
      </c>
      <c r="H91" s="55" t="s">
        <v>12</v>
      </c>
      <c r="I91" s="55" t="s">
        <v>12</v>
      </c>
      <c r="J91" s="55" t="s">
        <v>12</v>
      </c>
      <c r="K91" s="55" t="s">
        <v>12</v>
      </c>
      <c r="L91" s="55" t="s">
        <v>12</v>
      </c>
      <c r="M91" s="55" t="s">
        <v>12</v>
      </c>
      <c r="N91" s="55" t="s">
        <v>12</v>
      </c>
      <c r="O91" s="55" t="s">
        <v>12</v>
      </c>
      <c r="P91" s="61">
        <v>0</v>
      </c>
      <c r="Q91" s="55" t="s">
        <v>12</v>
      </c>
      <c r="R91" s="61">
        <v>0</v>
      </c>
      <c r="S91" s="61">
        <v>0</v>
      </c>
    </row>
    <row r="92" spans="1:19" ht="43.5" x14ac:dyDescent="0.35">
      <c r="A92" s="59" t="s">
        <v>130</v>
      </c>
      <c r="B92" s="80" t="s">
        <v>13</v>
      </c>
      <c r="C92" s="80" t="s">
        <v>45</v>
      </c>
      <c r="D92" s="338">
        <v>99350</v>
      </c>
      <c r="E92" s="238">
        <v>4</v>
      </c>
      <c r="F92" s="61" t="s">
        <v>12</v>
      </c>
      <c r="G92" s="55" t="s">
        <v>12</v>
      </c>
      <c r="H92" s="55" t="s">
        <v>12</v>
      </c>
      <c r="I92" s="55" t="s">
        <v>12</v>
      </c>
      <c r="J92" s="55" t="s">
        <v>12</v>
      </c>
      <c r="K92" s="55" t="s">
        <v>12</v>
      </c>
      <c r="L92" s="55" t="s">
        <v>12</v>
      </c>
      <c r="M92" s="55" t="s">
        <v>12</v>
      </c>
      <c r="N92" s="55" t="s">
        <v>12</v>
      </c>
      <c r="O92" s="55" t="s">
        <v>12</v>
      </c>
      <c r="P92" s="61">
        <v>0</v>
      </c>
      <c r="Q92" s="55" t="s">
        <v>12</v>
      </c>
      <c r="R92" s="61">
        <v>0</v>
      </c>
      <c r="S92" s="61">
        <v>0</v>
      </c>
    </row>
    <row r="93" spans="1:19" ht="116" x14ac:dyDescent="0.35">
      <c r="A93" s="59" t="s">
        <v>130</v>
      </c>
      <c r="B93" s="80" t="s">
        <v>13</v>
      </c>
      <c r="C93" s="104" t="s">
        <v>1017</v>
      </c>
      <c r="D93" s="338" t="s">
        <v>58</v>
      </c>
      <c r="E93" s="238"/>
      <c r="F93" s="414">
        <v>0</v>
      </c>
      <c r="G93" s="414">
        <v>0</v>
      </c>
      <c r="H93" s="414">
        <v>0</v>
      </c>
      <c r="I93" s="55" t="s">
        <v>12</v>
      </c>
      <c r="J93" s="61">
        <v>0</v>
      </c>
      <c r="K93" s="61">
        <v>0</v>
      </c>
      <c r="L93" s="61">
        <v>0</v>
      </c>
      <c r="M93" s="414">
        <v>0</v>
      </c>
      <c r="N93" s="61">
        <v>0</v>
      </c>
      <c r="O93" s="61">
        <v>0</v>
      </c>
      <c r="P93" s="61">
        <v>0</v>
      </c>
      <c r="Q93" s="61">
        <v>0</v>
      </c>
      <c r="R93" s="61">
        <v>0</v>
      </c>
      <c r="S93" s="61">
        <v>0</v>
      </c>
    </row>
    <row r="94" spans="1:19" ht="43.5" x14ac:dyDescent="0.35">
      <c r="A94" s="59" t="s">
        <v>130</v>
      </c>
      <c r="B94" s="80" t="s">
        <v>59</v>
      </c>
      <c r="C94" s="80" t="s">
        <v>60</v>
      </c>
      <c r="D94" s="338" t="s">
        <v>61</v>
      </c>
      <c r="E94" s="238"/>
      <c r="F94" s="61" t="s">
        <v>12</v>
      </c>
      <c r="G94" s="61" t="s">
        <v>12</v>
      </c>
      <c r="H94" s="61" t="s">
        <v>12</v>
      </c>
      <c r="I94" s="55" t="s">
        <v>12</v>
      </c>
      <c r="J94" s="61">
        <v>0</v>
      </c>
      <c r="K94" s="61">
        <v>0</v>
      </c>
      <c r="L94" s="61">
        <v>0</v>
      </c>
      <c r="M94" s="414">
        <v>0</v>
      </c>
      <c r="N94" s="61">
        <v>0</v>
      </c>
      <c r="O94" s="61">
        <v>0</v>
      </c>
      <c r="P94" s="61">
        <v>0</v>
      </c>
      <c r="Q94" s="61" t="s">
        <v>12</v>
      </c>
      <c r="R94" s="61">
        <v>0</v>
      </c>
      <c r="S94" s="61">
        <v>0</v>
      </c>
    </row>
    <row r="95" spans="1:19" ht="58" x14ac:dyDescent="0.35">
      <c r="A95" s="59" t="s">
        <v>130</v>
      </c>
      <c r="B95" s="80" t="s">
        <v>62</v>
      </c>
      <c r="C95" s="80" t="s">
        <v>63</v>
      </c>
      <c r="D95" s="338" t="s">
        <v>64</v>
      </c>
      <c r="E95" s="238">
        <v>4.5</v>
      </c>
      <c r="F95" s="61" t="s">
        <v>12</v>
      </c>
      <c r="G95" s="61" t="s">
        <v>12</v>
      </c>
      <c r="H95" s="61" t="s">
        <v>12</v>
      </c>
      <c r="I95" s="55" t="s">
        <v>12</v>
      </c>
      <c r="J95" s="61">
        <v>0</v>
      </c>
      <c r="K95" s="61">
        <v>0</v>
      </c>
      <c r="L95" s="61">
        <v>0</v>
      </c>
      <c r="M95" s="414">
        <v>0</v>
      </c>
      <c r="N95" s="61">
        <v>0</v>
      </c>
      <c r="O95" s="61">
        <v>0</v>
      </c>
      <c r="P95" s="61">
        <v>0</v>
      </c>
      <c r="Q95" s="61" t="s">
        <v>12</v>
      </c>
      <c r="R95" s="61">
        <v>0</v>
      </c>
      <c r="S95" s="61">
        <v>0</v>
      </c>
    </row>
    <row r="96" spans="1:19" ht="58" x14ac:dyDescent="0.35">
      <c r="A96" s="59" t="s">
        <v>130</v>
      </c>
      <c r="B96" s="80" t="s">
        <v>65</v>
      </c>
      <c r="C96" s="80" t="s">
        <v>66</v>
      </c>
      <c r="D96" s="338" t="s">
        <v>67</v>
      </c>
      <c r="E96" s="238"/>
      <c r="F96" s="61" t="s">
        <v>12</v>
      </c>
      <c r="G96" s="414">
        <v>0</v>
      </c>
      <c r="H96" s="414">
        <v>0</v>
      </c>
      <c r="I96" s="55" t="s">
        <v>12</v>
      </c>
      <c r="J96" s="61">
        <v>0</v>
      </c>
      <c r="K96" s="61">
        <v>0</v>
      </c>
      <c r="L96" s="61">
        <v>0</v>
      </c>
      <c r="M96" s="414">
        <v>0</v>
      </c>
      <c r="N96" s="61">
        <v>0</v>
      </c>
      <c r="O96" s="61">
        <v>0</v>
      </c>
      <c r="P96" s="61">
        <v>0</v>
      </c>
      <c r="Q96" s="61" t="s">
        <v>12</v>
      </c>
      <c r="R96" s="61">
        <v>0</v>
      </c>
      <c r="S96" s="61">
        <v>0</v>
      </c>
    </row>
    <row r="97" spans="1:19" ht="101.5" x14ac:dyDescent="0.35">
      <c r="A97" s="59" t="s">
        <v>130</v>
      </c>
      <c r="B97" s="80" t="s">
        <v>68</v>
      </c>
      <c r="C97" s="80" t="s">
        <v>69</v>
      </c>
      <c r="D97" s="338" t="s">
        <v>70</v>
      </c>
      <c r="E97" s="238"/>
      <c r="F97" s="76" t="s">
        <v>12</v>
      </c>
      <c r="G97" s="55" t="s">
        <v>12</v>
      </c>
      <c r="H97" s="55" t="s">
        <v>12</v>
      </c>
      <c r="I97" s="61">
        <v>0</v>
      </c>
      <c r="J97" s="55" t="s">
        <v>12</v>
      </c>
      <c r="K97" s="55" t="s">
        <v>12</v>
      </c>
      <c r="L97" s="55" t="s">
        <v>12</v>
      </c>
      <c r="M97" s="55" t="s">
        <v>12</v>
      </c>
      <c r="N97" s="55" t="s">
        <v>12</v>
      </c>
      <c r="O97" s="55" t="s">
        <v>12</v>
      </c>
      <c r="P97" s="55" t="s">
        <v>12</v>
      </c>
      <c r="Q97" s="55" t="s">
        <v>12</v>
      </c>
      <c r="R97" s="55" t="s">
        <v>12</v>
      </c>
      <c r="S97" s="76" t="s">
        <v>12</v>
      </c>
    </row>
    <row r="98" spans="1:19" ht="29" x14ac:dyDescent="0.35">
      <c r="A98" s="59" t="s">
        <v>130</v>
      </c>
      <c r="B98" s="80" t="s">
        <v>68</v>
      </c>
      <c r="C98" s="80" t="s">
        <v>75</v>
      </c>
      <c r="D98" s="338" t="s">
        <v>76</v>
      </c>
      <c r="E98" s="238"/>
      <c r="F98" s="76" t="s">
        <v>12</v>
      </c>
      <c r="G98" s="55" t="s">
        <v>12</v>
      </c>
      <c r="H98" s="55" t="s">
        <v>12</v>
      </c>
      <c r="I98" s="61">
        <v>0</v>
      </c>
      <c r="J98" s="55" t="s">
        <v>12</v>
      </c>
      <c r="K98" s="55" t="s">
        <v>12</v>
      </c>
      <c r="L98" s="55" t="s">
        <v>12</v>
      </c>
      <c r="M98" s="55" t="s">
        <v>12</v>
      </c>
      <c r="N98" s="55" t="s">
        <v>12</v>
      </c>
      <c r="O98" s="55" t="s">
        <v>12</v>
      </c>
      <c r="P98" s="55" t="s">
        <v>12</v>
      </c>
      <c r="Q98" s="55" t="s">
        <v>12</v>
      </c>
      <c r="R98" s="55" t="s">
        <v>12</v>
      </c>
      <c r="S98" s="76" t="s">
        <v>12</v>
      </c>
    </row>
    <row r="99" spans="1:19" ht="72.5" x14ac:dyDescent="0.35">
      <c r="A99" s="59" t="s">
        <v>130</v>
      </c>
      <c r="B99" s="80" t="s">
        <v>13</v>
      </c>
      <c r="C99" s="80" t="s">
        <v>77</v>
      </c>
      <c r="D99" s="338" t="s">
        <v>78</v>
      </c>
      <c r="E99" s="238"/>
      <c r="F99" s="414">
        <v>0</v>
      </c>
      <c r="G99" s="414">
        <v>0</v>
      </c>
      <c r="H99" s="414">
        <v>0</v>
      </c>
      <c r="I99" s="55">
        <v>0</v>
      </c>
      <c r="J99" s="55">
        <v>0</v>
      </c>
      <c r="K99" s="55">
        <v>0</v>
      </c>
      <c r="L99" s="55">
        <v>0</v>
      </c>
      <c r="M99" s="414">
        <v>0</v>
      </c>
      <c r="N99" s="55">
        <v>0</v>
      </c>
      <c r="O99" s="61">
        <v>0</v>
      </c>
      <c r="P99" s="61">
        <v>0</v>
      </c>
      <c r="Q99" s="61">
        <v>0</v>
      </c>
      <c r="R99" s="61">
        <v>0</v>
      </c>
      <c r="S99" s="61">
        <v>0</v>
      </c>
    </row>
    <row r="100" spans="1:19" ht="29" x14ac:dyDescent="0.35">
      <c r="A100" s="59" t="s">
        <v>130</v>
      </c>
      <c r="B100" s="80" t="s">
        <v>13</v>
      </c>
      <c r="C100" s="80" t="s">
        <v>79</v>
      </c>
      <c r="D100" s="338" t="s">
        <v>80</v>
      </c>
      <c r="E100" s="238"/>
      <c r="F100" s="414">
        <v>0</v>
      </c>
      <c r="G100" s="414">
        <v>0</v>
      </c>
      <c r="H100" s="414">
        <v>0</v>
      </c>
      <c r="I100" s="55" t="s">
        <v>12</v>
      </c>
      <c r="J100" s="61">
        <v>0</v>
      </c>
      <c r="K100" s="61">
        <v>0</v>
      </c>
      <c r="L100" s="61">
        <v>0</v>
      </c>
      <c r="M100" s="61" t="s">
        <v>12</v>
      </c>
      <c r="N100" s="61">
        <v>0</v>
      </c>
      <c r="O100" s="61">
        <v>0</v>
      </c>
      <c r="P100" s="61">
        <v>0</v>
      </c>
      <c r="Q100" s="61">
        <v>0</v>
      </c>
      <c r="R100" s="61">
        <v>0</v>
      </c>
      <c r="S100" s="61">
        <v>0</v>
      </c>
    </row>
    <row r="101" spans="1:19" ht="43.5" x14ac:dyDescent="0.35">
      <c r="A101" s="59" t="s">
        <v>130</v>
      </c>
      <c r="B101" s="80" t="s">
        <v>13</v>
      </c>
      <c r="C101" s="80" t="s">
        <v>955</v>
      </c>
      <c r="D101" s="338" t="s">
        <v>952</v>
      </c>
      <c r="E101" s="238"/>
      <c r="F101" s="414">
        <v>80.03</v>
      </c>
      <c r="G101" s="414">
        <v>80.03</v>
      </c>
      <c r="H101" s="414">
        <v>80.03</v>
      </c>
      <c r="I101" s="55" t="s">
        <v>12</v>
      </c>
      <c r="J101" s="61">
        <v>80.028800000000004</v>
      </c>
      <c r="K101" s="61">
        <v>80.028800000000004</v>
      </c>
      <c r="L101" s="61">
        <v>80.028800000000004</v>
      </c>
      <c r="M101" s="61" t="s">
        <v>12</v>
      </c>
      <c r="N101" s="61">
        <v>80.028800000000004</v>
      </c>
      <c r="O101" s="61">
        <v>80.028800000000004</v>
      </c>
      <c r="P101" s="61">
        <v>80.028800000000004</v>
      </c>
      <c r="Q101" s="61">
        <v>80.028800000000004</v>
      </c>
      <c r="R101" s="61">
        <v>80.028800000000004</v>
      </c>
      <c r="S101" s="61">
        <v>80.028800000000004</v>
      </c>
    </row>
    <row r="102" spans="1:19" ht="101.5" x14ac:dyDescent="0.35">
      <c r="A102" s="59" t="s">
        <v>130</v>
      </c>
      <c r="B102" s="80" t="s">
        <v>59</v>
      </c>
      <c r="C102" s="80" t="s">
        <v>81</v>
      </c>
      <c r="D102" s="338" t="s">
        <v>82</v>
      </c>
      <c r="E102" s="238"/>
      <c r="F102" s="61" t="s">
        <v>12</v>
      </c>
      <c r="G102" s="414">
        <v>0</v>
      </c>
      <c r="H102" s="414">
        <v>0</v>
      </c>
      <c r="I102" s="61">
        <v>0</v>
      </c>
      <c r="J102" s="61">
        <v>0</v>
      </c>
      <c r="K102" s="61">
        <v>0</v>
      </c>
      <c r="L102" s="61">
        <v>0</v>
      </c>
      <c r="M102" s="414">
        <v>0</v>
      </c>
      <c r="N102" s="61">
        <v>0</v>
      </c>
      <c r="O102" s="61">
        <v>0</v>
      </c>
      <c r="P102" s="61">
        <v>0</v>
      </c>
      <c r="Q102" s="82">
        <v>0</v>
      </c>
      <c r="R102" s="61">
        <v>0</v>
      </c>
      <c r="S102" s="61">
        <v>0</v>
      </c>
    </row>
    <row r="103" spans="1:19" ht="43.5" x14ac:dyDescent="0.35">
      <c r="A103" s="59" t="s">
        <v>130</v>
      </c>
      <c r="B103" s="80" t="s">
        <v>85</v>
      </c>
      <c r="C103" s="104" t="s">
        <v>964</v>
      </c>
      <c r="D103" s="338" t="s">
        <v>87</v>
      </c>
      <c r="E103" s="238"/>
      <c r="F103" s="414">
        <v>0</v>
      </c>
      <c r="G103" s="414">
        <v>0</v>
      </c>
      <c r="H103" s="414">
        <v>0</v>
      </c>
      <c r="I103" s="55" t="s">
        <v>12</v>
      </c>
      <c r="J103" s="61">
        <v>0</v>
      </c>
      <c r="K103" s="61">
        <v>0</v>
      </c>
      <c r="L103" s="61">
        <v>0</v>
      </c>
      <c r="M103" s="414">
        <v>0</v>
      </c>
      <c r="N103" s="61">
        <v>0</v>
      </c>
      <c r="O103" s="61">
        <v>0</v>
      </c>
      <c r="P103" s="61">
        <v>0</v>
      </c>
      <c r="Q103" s="55" t="s">
        <v>12</v>
      </c>
      <c r="R103" s="61">
        <v>0</v>
      </c>
      <c r="S103" s="61">
        <v>0</v>
      </c>
    </row>
    <row r="104" spans="1:19" ht="116" x14ac:dyDescent="0.35">
      <c r="A104" s="59" t="s">
        <v>130</v>
      </c>
      <c r="B104" s="80" t="s">
        <v>85</v>
      </c>
      <c r="C104" s="104" t="s">
        <v>848</v>
      </c>
      <c r="D104" s="338" t="s">
        <v>87</v>
      </c>
      <c r="E104" s="238">
        <v>4.5</v>
      </c>
      <c r="F104" s="414">
        <v>0</v>
      </c>
      <c r="G104" s="414">
        <v>0</v>
      </c>
      <c r="H104" s="414">
        <v>0</v>
      </c>
      <c r="I104" s="55" t="s">
        <v>12</v>
      </c>
      <c r="J104" s="61">
        <v>0</v>
      </c>
      <c r="K104" s="61">
        <v>0</v>
      </c>
      <c r="L104" s="61">
        <v>0</v>
      </c>
      <c r="M104" s="414">
        <v>0</v>
      </c>
      <c r="N104" s="61">
        <v>0</v>
      </c>
      <c r="O104" s="61">
        <v>0</v>
      </c>
      <c r="P104" s="61">
        <v>0</v>
      </c>
      <c r="Q104" s="55" t="s">
        <v>12</v>
      </c>
      <c r="R104" s="61">
        <v>0</v>
      </c>
      <c r="S104" s="61">
        <v>0</v>
      </c>
    </row>
    <row r="105" spans="1:19" ht="29" x14ac:dyDescent="0.35">
      <c r="A105" s="59" t="s">
        <v>130</v>
      </c>
      <c r="B105" s="80" t="s">
        <v>85</v>
      </c>
      <c r="C105" s="80" t="s">
        <v>88</v>
      </c>
      <c r="D105" s="338" t="s">
        <v>89</v>
      </c>
      <c r="E105" s="238"/>
      <c r="F105" s="414">
        <v>0</v>
      </c>
      <c r="G105" s="414">
        <v>0</v>
      </c>
      <c r="H105" s="414">
        <v>0</v>
      </c>
      <c r="I105" s="55" t="s">
        <v>12</v>
      </c>
      <c r="J105" s="61">
        <v>0</v>
      </c>
      <c r="K105" s="61">
        <v>0</v>
      </c>
      <c r="L105" s="61">
        <v>0</v>
      </c>
      <c r="M105" s="414">
        <v>0</v>
      </c>
      <c r="N105" s="61">
        <v>0</v>
      </c>
      <c r="O105" s="61">
        <v>0</v>
      </c>
      <c r="P105" s="61">
        <v>0</v>
      </c>
      <c r="Q105" s="55" t="s">
        <v>12</v>
      </c>
      <c r="R105" s="61">
        <v>0</v>
      </c>
      <c r="S105" s="61">
        <v>0</v>
      </c>
    </row>
    <row r="106" spans="1:19" ht="58" x14ac:dyDescent="0.35">
      <c r="A106" s="59" t="s">
        <v>130</v>
      </c>
      <c r="B106" s="80" t="s">
        <v>59</v>
      </c>
      <c r="C106" s="80" t="s">
        <v>90</v>
      </c>
      <c r="D106" s="338" t="s">
        <v>91</v>
      </c>
      <c r="E106" s="238"/>
      <c r="F106" s="61" t="s">
        <v>12</v>
      </c>
      <c r="G106" s="61" t="s">
        <v>12</v>
      </c>
      <c r="H106" s="61" t="s">
        <v>12</v>
      </c>
      <c r="I106" s="55" t="s">
        <v>12</v>
      </c>
      <c r="J106" s="61">
        <v>0</v>
      </c>
      <c r="K106" s="61">
        <v>0</v>
      </c>
      <c r="L106" s="61">
        <v>0</v>
      </c>
      <c r="M106" s="61" t="s">
        <v>12</v>
      </c>
      <c r="N106" s="61">
        <v>0</v>
      </c>
      <c r="O106" s="61">
        <v>0</v>
      </c>
      <c r="P106" s="61">
        <v>0</v>
      </c>
      <c r="Q106" s="55" t="s">
        <v>12</v>
      </c>
      <c r="R106" s="61">
        <v>0</v>
      </c>
      <c r="S106" s="61">
        <v>0</v>
      </c>
    </row>
    <row r="107" spans="1:19" ht="72.5" x14ac:dyDescent="0.35">
      <c r="A107" s="59" t="s">
        <v>130</v>
      </c>
      <c r="B107" s="80" t="s">
        <v>92</v>
      </c>
      <c r="C107" s="80" t="s">
        <v>93</v>
      </c>
      <c r="D107" s="338" t="s">
        <v>94</v>
      </c>
      <c r="E107" s="238"/>
      <c r="F107" s="61" t="s">
        <v>12</v>
      </c>
      <c r="G107" s="414">
        <v>0</v>
      </c>
      <c r="H107" s="414">
        <v>0</v>
      </c>
      <c r="I107" s="55" t="s">
        <v>12</v>
      </c>
      <c r="J107" s="61">
        <v>0</v>
      </c>
      <c r="K107" s="61">
        <v>0</v>
      </c>
      <c r="L107" s="61">
        <v>0</v>
      </c>
      <c r="M107" s="414">
        <v>0</v>
      </c>
      <c r="N107" s="61">
        <v>0</v>
      </c>
      <c r="O107" s="61">
        <v>0</v>
      </c>
      <c r="P107" s="61">
        <v>0</v>
      </c>
      <c r="Q107" s="55" t="s">
        <v>12</v>
      </c>
      <c r="R107" s="61">
        <v>0</v>
      </c>
      <c r="S107" s="61">
        <v>0</v>
      </c>
    </row>
    <row r="108" spans="1:19" ht="43.5" x14ac:dyDescent="0.35">
      <c r="A108" s="59" t="s">
        <v>130</v>
      </c>
      <c r="B108" s="80" t="s">
        <v>10</v>
      </c>
      <c r="C108" s="80" t="s">
        <v>95</v>
      </c>
      <c r="D108" s="338" t="s">
        <v>96</v>
      </c>
      <c r="E108" s="238"/>
      <c r="F108" s="414">
        <v>0</v>
      </c>
      <c r="G108" s="414">
        <v>0</v>
      </c>
      <c r="H108" s="414">
        <v>0</v>
      </c>
      <c r="I108" s="55" t="s">
        <v>12</v>
      </c>
      <c r="J108" s="61">
        <v>0</v>
      </c>
      <c r="K108" s="61">
        <v>0</v>
      </c>
      <c r="L108" s="61">
        <v>0</v>
      </c>
      <c r="M108" s="414">
        <v>0</v>
      </c>
      <c r="N108" s="61">
        <v>0</v>
      </c>
      <c r="O108" s="61">
        <v>0</v>
      </c>
      <c r="P108" s="61">
        <v>0</v>
      </c>
      <c r="Q108" s="82">
        <v>0</v>
      </c>
      <c r="R108" s="61">
        <v>0</v>
      </c>
      <c r="S108" s="61">
        <v>0</v>
      </c>
    </row>
    <row r="109" spans="1:19" ht="116" x14ac:dyDescent="0.35">
      <c r="A109" s="2" t="s">
        <v>122</v>
      </c>
      <c r="B109" s="2" t="s">
        <v>749</v>
      </c>
      <c r="C109" s="2" t="s">
        <v>967</v>
      </c>
      <c r="D109" s="339" t="s">
        <v>56</v>
      </c>
      <c r="E109" s="238"/>
      <c r="F109" s="413">
        <v>7.7399999999999993</v>
      </c>
      <c r="G109" s="413">
        <v>9.6755555555555546</v>
      </c>
      <c r="H109" s="466" t="s">
        <v>12</v>
      </c>
      <c r="I109" s="226" t="s">
        <v>12</v>
      </c>
      <c r="J109" s="226">
        <v>11.382222222222222</v>
      </c>
      <c r="K109" s="226">
        <v>11.951111111111111</v>
      </c>
      <c r="L109" s="226">
        <v>13.772496955555555</v>
      </c>
      <c r="M109" s="413">
        <v>18.211111111111112</v>
      </c>
      <c r="N109" s="226">
        <v>21.171111111111109</v>
      </c>
      <c r="O109" s="226">
        <v>21.39777777777778</v>
      </c>
      <c r="P109" s="226">
        <v>23.675036088888888</v>
      </c>
      <c r="Q109" s="226">
        <v>25.268888888888888</v>
      </c>
      <c r="R109" s="226">
        <v>26.179126444444442</v>
      </c>
      <c r="S109" s="226">
        <v>52.699719755555556</v>
      </c>
    </row>
    <row r="110" spans="1:19" ht="101.5" x14ac:dyDescent="0.35">
      <c r="A110" s="2" t="s">
        <v>122</v>
      </c>
      <c r="B110" s="2" t="s">
        <v>749</v>
      </c>
      <c r="C110" s="2" t="s">
        <v>55</v>
      </c>
      <c r="D110" s="339" t="s">
        <v>56</v>
      </c>
      <c r="E110" s="238"/>
      <c r="F110" s="413">
        <v>34.829620399999996</v>
      </c>
      <c r="G110" s="413">
        <v>43.537025499999999</v>
      </c>
      <c r="H110" s="466" t="s">
        <v>12</v>
      </c>
      <c r="I110" s="226" t="s">
        <v>12</v>
      </c>
      <c r="J110" s="226">
        <v>51.22</v>
      </c>
      <c r="K110" s="226">
        <v>53.78</v>
      </c>
      <c r="L110" s="226">
        <v>61.976236300000004</v>
      </c>
      <c r="M110" s="413">
        <v>81.952048000000005</v>
      </c>
      <c r="N110" s="226">
        <v>95.27</v>
      </c>
      <c r="O110" s="226">
        <v>96.29</v>
      </c>
      <c r="P110" s="226">
        <v>106.53766240000002</v>
      </c>
      <c r="Q110" s="226">
        <v>113.71</v>
      </c>
      <c r="R110" s="226">
        <v>117.80606900000001</v>
      </c>
      <c r="S110" s="226">
        <v>237.14873890000001</v>
      </c>
    </row>
    <row r="111" spans="1:19" ht="62" x14ac:dyDescent="0.35">
      <c r="A111" s="2" t="s">
        <v>122</v>
      </c>
      <c r="B111" s="2" t="s">
        <v>765</v>
      </c>
      <c r="C111" s="328" t="s">
        <v>854</v>
      </c>
      <c r="D111" s="339" t="s">
        <v>766</v>
      </c>
      <c r="E111" s="238"/>
      <c r="F111" s="413">
        <v>34.829620399999996</v>
      </c>
      <c r="G111" s="413">
        <v>43.537025499999999</v>
      </c>
      <c r="H111" s="413">
        <v>50.707829699999998</v>
      </c>
      <c r="I111" s="226" t="s">
        <v>12</v>
      </c>
      <c r="J111" s="226">
        <v>51.220030000000001</v>
      </c>
      <c r="K111" s="226">
        <v>53.781031500000005</v>
      </c>
      <c r="L111" s="226">
        <v>61.976236300000004</v>
      </c>
      <c r="M111" s="413">
        <v>81.95</v>
      </c>
      <c r="N111" s="226">
        <v>95.269255799999996</v>
      </c>
      <c r="O111" s="226">
        <v>96.293656400000003</v>
      </c>
      <c r="P111" s="226">
        <v>106.53766240000002</v>
      </c>
      <c r="Q111" s="226" t="s">
        <v>12</v>
      </c>
      <c r="R111" s="226">
        <v>117.80606900000001</v>
      </c>
      <c r="S111" s="226">
        <v>237.14873890000001</v>
      </c>
    </row>
    <row r="112" spans="1:19" ht="29" x14ac:dyDescent="0.35">
      <c r="A112" s="2" t="s">
        <v>122</v>
      </c>
      <c r="B112" s="2" t="s">
        <v>765</v>
      </c>
      <c r="C112" s="2" t="s">
        <v>767</v>
      </c>
      <c r="D112" s="339" t="s">
        <v>768</v>
      </c>
      <c r="E112" s="238"/>
      <c r="F112" s="413">
        <v>34.829620399999996</v>
      </c>
      <c r="G112" s="413">
        <v>43.537025499999999</v>
      </c>
      <c r="H112" s="413">
        <v>50.707829699999998</v>
      </c>
      <c r="I112" s="226" t="s">
        <v>12</v>
      </c>
      <c r="J112" s="226">
        <v>51.220030000000001</v>
      </c>
      <c r="K112" s="226">
        <v>53.781031500000005</v>
      </c>
      <c r="L112" s="226">
        <v>61.976236300000004</v>
      </c>
      <c r="M112" s="413">
        <v>81.95</v>
      </c>
      <c r="N112" s="226">
        <v>95.269255799999996</v>
      </c>
      <c r="O112" s="226">
        <v>96.293656400000003</v>
      </c>
      <c r="P112" s="226">
        <v>106.53766240000002</v>
      </c>
      <c r="Q112" s="226" t="s">
        <v>12</v>
      </c>
      <c r="R112" s="226">
        <v>117.80606900000001</v>
      </c>
      <c r="S112" s="226">
        <v>237.14873890000001</v>
      </c>
    </row>
    <row r="113" spans="1:19" ht="15.5" x14ac:dyDescent="0.35">
      <c r="A113" s="2" t="s">
        <v>122</v>
      </c>
      <c r="B113" s="2" t="s">
        <v>765</v>
      </c>
      <c r="C113" s="328" t="s">
        <v>769</v>
      </c>
      <c r="D113" s="339" t="s">
        <v>770</v>
      </c>
      <c r="E113" s="238"/>
      <c r="F113" s="413">
        <v>34.829620399999996</v>
      </c>
      <c r="G113" s="413">
        <v>43.537025499999999</v>
      </c>
      <c r="H113" s="413">
        <v>50.707829699999998</v>
      </c>
      <c r="I113" s="226" t="s">
        <v>12</v>
      </c>
      <c r="J113" s="226">
        <v>51.220030000000001</v>
      </c>
      <c r="K113" s="226">
        <v>53.781031500000005</v>
      </c>
      <c r="L113" s="226">
        <v>61.976236300000004</v>
      </c>
      <c r="M113" s="413">
        <v>81.95</v>
      </c>
      <c r="N113" s="226">
        <v>95.269255799999996</v>
      </c>
      <c r="O113" s="226">
        <v>96.293656400000003</v>
      </c>
      <c r="P113" s="226">
        <v>106.53766240000002</v>
      </c>
      <c r="Q113" s="226" t="s">
        <v>12</v>
      </c>
      <c r="R113" s="226">
        <v>117.80606900000001</v>
      </c>
      <c r="S113" s="226">
        <v>237.14873890000001</v>
      </c>
    </row>
    <row r="114" spans="1:19" ht="43.5" x14ac:dyDescent="0.35">
      <c r="A114" s="2" t="s">
        <v>122</v>
      </c>
      <c r="B114" s="2" t="s">
        <v>54</v>
      </c>
      <c r="C114" s="2" t="s">
        <v>71</v>
      </c>
      <c r="D114" s="339" t="s">
        <v>72</v>
      </c>
      <c r="E114" s="238"/>
      <c r="F114" s="413">
        <v>34.829620399999996</v>
      </c>
      <c r="G114" s="413">
        <v>43.537025499999999</v>
      </c>
      <c r="H114" s="413">
        <v>50.707829699999998</v>
      </c>
      <c r="I114" s="226" t="s">
        <v>12</v>
      </c>
      <c r="J114" s="226" t="s">
        <v>12</v>
      </c>
      <c r="K114" s="226" t="s">
        <v>12</v>
      </c>
      <c r="L114" s="226" t="s">
        <v>12</v>
      </c>
      <c r="M114" s="413">
        <v>81.952048000000005</v>
      </c>
      <c r="N114" s="226" t="s">
        <v>12</v>
      </c>
      <c r="O114" s="226">
        <v>96.293656400000003</v>
      </c>
      <c r="P114" s="226">
        <v>106.53766240000002</v>
      </c>
      <c r="Q114" s="226">
        <v>113.70846660000001</v>
      </c>
      <c r="R114" s="226">
        <v>117.80606900000001</v>
      </c>
      <c r="S114" s="226">
        <v>237.14873890000001</v>
      </c>
    </row>
    <row r="115" spans="1:19" ht="43.5" x14ac:dyDescent="0.35">
      <c r="A115" s="2" t="s">
        <v>122</v>
      </c>
      <c r="B115" s="2" t="s">
        <v>54</v>
      </c>
      <c r="C115" s="2" t="s">
        <v>1024</v>
      </c>
      <c r="D115" s="339" t="s">
        <v>778</v>
      </c>
      <c r="E115" s="238"/>
      <c r="F115" s="413">
        <v>34.829620399999996</v>
      </c>
      <c r="G115" s="413">
        <v>43.537025499999999</v>
      </c>
      <c r="H115" s="413">
        <v>50.707829699999998</v>
      </c>
      <c r="I115" s="226" t="s">
        <v>12</v>
      </c>
      <c r="J115" s="226" t="s">
        <v>12</v>
      </c>
      <c r="K115" s="226" t="s">
        <v>12</v>
      </c>
      <c r="L115" s="226" t="s">
        <v>12</v>
      </c>
      <c r="M115" s="226" t="s">
        <v>12</v>
      </c>
      <c r="N115" s="226" t="s">
        <v>12</v>
      </c>
      <c r="O115" s="226">
        <v>96.293656400000003</v>
      </c>
      <c r="P115" s="226">
        <v>106.53766240000002</v>
      </c>
      <c r="Q115" s="226">
        <v>113.70846660000001</v>
      </c>
      <c r="R115" s="226">
        <v>117.80606900000001</v>
      </c>
      <c r="S115" s="226">
        <v>237.14873890000001</v>
      </c>
    </row>
    <row r="116" spans="1:19" ht="72.5" x14ac:dyDescent="0.35">
      <c r="A116" s="2" t="s">
        <v>122</v>
      </c>
      <c r="B116" s="2" t="s">
        <v>54</v>
      </c>
      <c r="C116" s="2" t="s">
        <v>1025</v>
      </c>
      <c r="D116" s="339" t="s">
        <v>778</v>
      </c>
      <c r="E116" s="238"/>
      <c r="F116" s="413">
        <v>7.7399999999999993</v>
      </c>
      <c r="G116" s="413">
        <v>9.6755555555555546</v>
      </c>
      <c r="H116" s="413">
        <v>11.268888888888888</v>
      </c>
      <c r="I116" s="226" t="s">
        <v>12</v>
      </c>
      <c r="J116" s="226" t="s">
        <v>12</v>
      </c>
      <c r="K116" s="226" t="s">
        <v>12</v>
      </c>
      <c r="L116" s="226" t="s">
        <v>12</v>
      </c>
      <c r="M116" s="226" t="s">
        <v>12</v>
      </c>
      <c r="N116" s="226" t="s">
        <v>12</v>
      </c>
      <c r="O116" s="226">
        <v>21.398590311111111</v>
      </c>
      <c r="P116" s="226">
        <v>23.675036088888888</v>
      </c>
      <c r="Q116" s="226">
        <v>25.268548133333333</v>
      </c>
      <c r="R116" s="226">
        <v>26.179126444444442</v>
      </c>
      <c r="S116" s="226">
        <v>52.699719755555556</v>
      </c>
    </row>
    <row r="117" spans="1:19" ht="43.5" x14ac:dyDescent="0.35">
      <c r="A117" s="2" t="s">
        <v>126</v>
      </c>
      <c r="B117" s="2" t="s">
        <v>764</v>
      </c>
      <c r="C117" s="80" t="s">
        <v>15</v>
      </c>
      <c r="D117" s="333">
        <v>90792</v>
      </c>
      <c r="E117" s="238"/>
      <c r="F117" s="226" t="s">
        <v>12</v>
      </c>
      <c r="G117" s="226" t="s">
        <v>12</v>
      </c>
      <c r="H117" s="226" t="s">
        <v>12</v>
      </c>
      <c r="I117" s="226" t="s">
        <v>12</v>
      </c>
      <c r="J117" s="226" t="s">
        <v>12</v>
      </c>
      <c r="K117" s="226" t="s">
        <v>12</v>
      </c>
      <c r="L117" s="226" t="s">
        <v>12</v>
      </c>
      <c r="M117" s="226" t="s">
        <v>12</v>
      </c>
      <c r="N117" s="226" t="s">
        <v>12</v>
      </c>
      <c r="O117" s="226" t="s">
        <v>12</v>
      </c>
      <c r="P117" s="226">
        <v>106.53766240000002</v>
      </c>
      <c r="Q117" s="55" t="s">
        <v>12</v>
      </c>
      <c r="R117" s="226">
        <v>117.80606900000001</v>
      </c>
      <c r="S117" s="226">
        <v>237.14873890000001</v>
      </c>
    </row>
    <row r="118" spans="1:19" ht="43.5" x14ac:dyDescent="0.35">
      <c r="A118" s="2" t="s">
        <v>126</v>
      </c>
      <c r="B118" s="2" t="s">
        <v>749</v>
      </c>
      <c r="C118" s="2" t="s">
        <v>30</v>
      </c>
      <c r="D118" s="333">
        <v>99202</v>
      </c>
      <c r="E118" s="238"/>
      <c r="F118" s="226" t="s">
        <v>12</v>
      </c>
      <c r="G118" s="226" t="s">
        <v>12</v>
      </c>
      <c r="H118" s="226" t="s">
        <v>12</v>
      </c>
      <c r="I118" s="226" t="s">
        <v>12</v>
      </c>
      <c r="J118" s="226" t="s">
        <v>12</v>
      </c>
      <c r="K118" s="226" t="s">
        <v>12</v>
      </c>
      <c r="L118" s="226" t="s">
        <v>12</v>
      </c>
      <c r="M118" s="226" t="s">
        <v>12</v>
      </c>
      <c r="N118" s="226" t="s">
        <v>12</v>
      </c>
      <c r="O118" s="226" t="s">
        <v>12</v>
      </c>
      <c r="P118" s="226">
        <v>106.53766240000002</v>
      </c>
      <c r="Q118" s="226" t="s">
        <v>12</v>
      </c>
      <c r="R118" s="226">
        <v>117.80606900000001</v>
      </c>
      <c r="S118" s="226">
        <v>237.14873890000001</v>
      </c>
    </row>
    <row r="119" spans="1:19" ht="58" x14ac:dyDescent="0.35">
      <c r="A119" s="2" t="s">
        <v>126</v>
      </c>
      <c r="B119" s="2" t="s">
        <v>749</v>
      </c>
      <c r="C119" s="2" t="s">
        <v>31</v>
      </c>
      <c r="D119" s="333">
        <v>99203</v>
      </c>
      <c r="E119" s="238"/>
      <c r="F119" s="226" t="s">
        <v>12</v>
      </c>
      <c r="G119" s="226" t="s">
        <v>12</v>
      </c>
      <c r="H119" s="226" t="s">
        <v>12</v>
      </c>
      <c r="I119" s="226" t="s">
        <v>12</v>
      </c>
      <c r="J119" s="226" t="s">
        <v>12</v>
      </c>
      <c r="K119" s="226" t="s">
        <v>12</v>
      </c>
      <c r="L119" s="226" t="s">
        <v>12</v>
      </c>
      <c r="M119" s="226" t="s">
        <v>12</v>
      </c>
      <c r="N119" s="226" t="s">
        <v>12</v>
      </c>
      <c r="O119" s="226" t="s">
        <v>12</v>
      </c>
      <c r="P119" s="226">
        <v>213.08</v>
      </c>
      <c r="Q119" s="226" t="s">
        <v>12</v>
      </c>
      <c r="R119" s="226">
        <v>235.62</v>
      </c>
      <c r="S119" s="226">
        <v>474.3</v>
      </c>
    </row>
    <row r="120" spans="1:19" ht="58" x14ac:dyDescent="0.35">
      <c r="A120" s="2" t="s">
        <v>126</v>
      </c>
      <c r="B120" s="2" t="s">
        <v>749</v>
      </c>
      <c r="C120" s="2" t="s">
        <v>32</v>
      </c>
      <c r="D120" s="333">
        <v>99204</v>
      </c>
      <c r="E120" s="238"/>
      <c r="F120" s="226" t="s">
        <v>12</v>
      </c>
      <c r="G120" s="226" t="s">
        <v>12</v>
      </c>
      <c r="H120" s="226" t="s">
        <v>12</v>
      </c>
      <c r="I120" s="226" t="s">
        <v>12</v>
      </c>
      <c r="J120" s="226" t="s">
        <v>12</v>
      </c>
      <c r="K120" s="226" t="s">
        <v>12</v>
      </c>
      <c r="L120" s="226" t="s">
        <v>12</v>
      </c>
      <c r="M120" s="226" t="s">
        <v>12</v>
      </c>
      <c r="N120" s="226" t="s">
        <v>12</v>
      </c>
      <c r="O120" s="226" t="s">
        <v>12</v>
      </c>
      <c r="P120" s="226">
        <v>319.61298720000002</v>
      </c>
      <c r="Q120" s="226" t="s">
        <v>12</v>
      </c>
      <c r="R120" s="226">
        <v>353.418207</v>
      </c>
      <c r="S120" s="226">
        <v>711.44621670000004</v>
      </c>
    </row>
    <row r="121" spans="1:19" ht="58" x14ac:dyDescent="0.35">
      <c r="A121" s="2" t="s">
        <v>126</v>
      </c>
      <c r="B121" s="2" t="s">
        <v>749</v>
      </c>
      <c r="C121" s="2" t="s">
        <v>33</v>
      </c>
      <c r="D121" s="333">
        <v>99205</v>
      </c>
      <c r="E121" s="238"/>
      <c r="F121" s="226" t="s">
        <v>12</v>
      </c>
      <c r="G121" s="226" t="s">
        <v>12</v>
      </c>
      <c r="H121" s="226" t="s">
        <v>12</v>
      </c>
      <c r="I121" s="226" t="s">
        <v>12</v>
      </c>
      <c r="J121" s="226" t="s">
        <v>12</v>
      </c>
      <c r="K121" s="226" t="s">
        <v>12</v>
      </c>
      <c r="L121" s="226" t="s">
        <v>12</v>
      </c>
      <c r="M121" s="226" t="s">
        <v>12</v>
      </c>
      <c r="N121" s="226" t="s">
        <v>12</v>
      </c>
      <c r="O121" s="226" t="s">
        <v>12</v>
      </c>
      <c r="P121" s="226">
        <v>426.15064960000001</v>
      </c>
      <c r="Q121" s="226" t="s">
        <v>12</v>
      </c>
      <c r="R121" s="226">
        <v>471.22427599999997</v>
      </c>
      <c r="S121" s="226">
        <v>948.59495560000005</v>
      </c>
    </row>
    <row r="122" spans="1:19" ht="58" x14ac:dyDescent="0.35">
      <c r="A122" s="2" t="s">
        <v>126</v>
      </c>
      <c r="B122" s="2" t="s">
        <v>749</v>
      </c>
      <c r="C122" s="2" t="s">
        <v>34</v>
      </c>
      <c r="D122" s="333">
        <v>99212</v>
      </c>
      <c r="E122" s="238"/>
      <c r="F122" s="226" t="s">
        <v>12</v>
      </c>
      <c r="G122" s="226" t="s">
        <v>12</v>
      </c>
      <c r="H122" s="226" t="s">
        <v>12</v>
      </c>
      <c r="I122" s="226" t="s">
        <v>12</v>
      </c>
      <c r="J122" s="226" t="s">
        <v>12</v>
      </c>
      <c r="K122" s="226" t="s">
        <v>12</v>
      </c>
      <c r="L122" s="226" t="s">
        <v>12</v>
      </c>
      <c r="M122" s="226" t="s">
        <v>12</v>
      </c>
      <c r="N122" s="226" t="s">
        <v>12</v>
      </c>
      <c r="O122" s="226" t="s">
        <v>12</v>
      </c>
      <c r="P122" s="226">
        <v>106.53766240000002</v>
      </c>
      <c r="Q122" s="226" t="s">
        <v>12</v>
      </c>
      <c r="R122" s="226">
        <v>117.80606900000001</v>
      </c>
      <c r="S122" s="226">
        <v>237.14873890000001</v>
      </c>
    </row>
    <row r="123" spans="1:19" ht="58" x14ac:dyDescent="0.35">
      <c r="A123" s="2" t="s">
        <v>126</v>
      </c>
      <c r="B123" s="2" t="s">
        <v>749</v>
      </c>
      <c r="C123" s="2" t="s">
        <v>35</v>
      </c>
      <c r="D123" s="333">
        <v>99213</v>
      </c>
      <c r="E123" s="238"/>
      <c r="F123" s="226" t="s">
        <v>12</v>
      </c>
      <c r="G123" s="226" t="s">
        <v>12</v>
      </c>
      <c r="H123" s="226" t="s">
        <v>12</v>
      </c>
      <c r="I123" s="226" t="s">
        <v>12</v>
      </c>
      <c r="J123" s="226" t="s">
        <v>12</v>
      </c>
      <c r="K123" s="226" t="s">
        <v>12</v>
      </c>
      <c r="L123" s="226" t="s">
        <v>12</v>
      </c>
      <c r="M123" s="226" t="s">
        <v>12</v>
      </c>
      <c r="N123" s="226" t="s">
        <v>12</v>
      </c>
      <c r="O123" s="226" t="s">
        <v>12</v>
      </c>
      <c r="P123" s="226">
        <v>170.46400000000003</v>
      </c>
      <c r="Q123" s="226" t="s">
        <v>12</v>
      </c>
      <c r="R123" s="226">
        <v>188.49600000000001</v>
      </c>
      <c r="S123" s="226">
        <v>379.44000000000005</v>
      </c>
    </row>
    <row r="124" spans="1:19" ht="58" x14ac:dyDescent="0.35">
      <c r="A124" s="2" t="s">
        <v>126</v>
      </c>
      <c r="B124" s="2" t="s">
        <v>749</v>
      </c>
      <c r="C124" s="2" t="s">
        <v>36</v>
      </c>
      <c r="D124" s="333">
        <v>99214</v>
      </c>
      <c r="E124" s="238"/>
      <c r="F124" s="226" t="s">
        <v>12</v>
      </c>
      <c r="G124" s="226" t="s">
        <v>12</v>
      </c>
      <c r="H124" s="226" t="s">
        <v>12</v>
      </c>
      <c r="I124" s="226" t="s">
        <v>12</v>
      </c>
      <c r="J124" s="226" t="s">
        <v>12</v>
      </c>
      <c r="K124" s="226" t="s">
        <v>12</v>
      </c>
      <c r="L124" s="226" t="s">
        <v>12</v>
      </c>
      <c r="M124" s="226" t="s">
        <v>12</v>
      </c>
      <c r="N124" s="226" t="s">
        <v>12</v>
      </c>
      <c r="O124" s="226" t="s">
        <v>12</v>
      </c>
      <c r="P124" s="226">
        <v>213.08</v>
      </c>
      <c r="Q124" s="226" t="s">
        <v>12</v>
      </c>
      <c r="R124" s="226">
        <v>235.62</v>
      </c>
      <c r="S124" s="226">
        <v>474.3</v>
      </c>
    </row>
    <row r="125" spans="1:19" ht="58" x14ac:dyDescent="0.35">
      <c r="A125" s="2" t="s">
        <v>126</v>
      </c>
      <c r="B125" s="2" t="s">
        <v>749</v>
      </c>
      <c r="C125" s="2" t="s">
        <v>37</v>
      </c>
      <c r="D125" s="333">
        <v>99215</v>
      </c>
      <c r="E125" s="238"/>
      <c r="F125" s="226" t="s">
        <v>12</v>
      </c>
      <c r="G125" s="226" t="s">
        <v>12</v>
      </c>
      <c r="H125" s="226" t="s">
        <v>12</v>
      </c>
      <c r="I125" s="226" t="s">
        <v>12</v>
      </c>
      <c r="J125" s="226" t="s">
        <v>12</v>
      </c>
      <c r="K125" s="226" t="s">
        <v>12</v>
      </c>
      <c r="L125" s="226" t="s">
        <v>12</v>
      </c>
      <c r="M125" s="226" t="s">
        <v>12</v>
      </c>
      <c r="N125" s="226" t="s">
        <v>12</v>
      </c>
      <c r="O125" s="226" t="s">
        <v>12</v>
      </c>
      <c r="P125" s="226">
        <v>319.61298720000002</v>
      </c>
      <c r="Q125" s="226" t="s">
        <v>12</v>
      </c>
      <c r="R125" s="226">
        <v>353.418207</v>
      </c>
      <c r="S125" s="226">
        <v>711.44621670000004</v>
      </c>
    </row>
    <row r="126" spans="1:19" ht="43.5" x14ac:dyDescent="0.35">
      <c r="A126" s="2" t="s">
        <v>126</v>
      </c>
      <c r="B126" s="2" t="s">
        <v>749</v>
      </c>
      <c r="C126" s="2" t="s">
        <v>50</v>
      </c>
      <c r="D126" s="333">
        <v>99441</v>
      </c>
      <c r="E126" s="238"/>
      <c r="F126" s="226" t="s">
        <v>12</v>
      </c>
      <c r="G126" s="226" t="s">
        <v>12</v>
      </c>
      <c r="H126" s="226" t="s">
        <v>12</v>
      </c>
      <c r="I126" s="226" t="s">
        <v>12</v>
      </c>
      <c r="J126" s="226" t="s">
        <v>12</v>
      </c>
      <c r="K126" s="226" t="s">
        <v>12</v>
      </c>
      <c r="L126" s="226" t="s">
        <v>12</v>
      </c>
      <c r="M126" s="226" t="s">
        <v>12</v>
      </c>
      <c r="N126" s="226" t="s">
        <v>12</v>
      </c>
      <c r="O126" s="226" t="s">
        <v>12</v>
      </c>
      <c r="P126" s="226">
        <v>53.268831200000001</v>
      </c>
      <c r="Q126" s="226" t="s">
        <v>12</v>
      </c>
      <c r="R126" s="226">
        <v>58.903034499999997</v>
      </c>
      <c r="S126" s="226">
        <v>118.57436945000001</v>
      </c>
    </row>
    <row r="127" spans="1:19" ht="43.5" x14ac:dyDescent="0.35">
      <c r="A127" s="331" t="s">
        <v>130</v>
      </c>
      <c r="B127" s="332" t="s">
        <v>13</v>
      </c>
      <c r="C127" s="329" t="s">
        <v>51</v>
      </c>
      <c r="D127" s="334">
        <v>99442</v>
      </c>
      <c r="E127" s="238"/>
      <c r="F127" s="226" t="s">
        <v>12</v>
      </c>
      <c r="G127" s="55" t="s">
        <v>12</v>
      </c>
      <c r="H127" s="410" t="s">
        <v>12</v>
      </c>
      <c r="I127" s="226" t="s">
        <v>12</v>
      </c>
      <c r="J127" s="55" t="s">
        <v>12</v>
      </c>
      <c r="K127" s="55" t="s">
        <v>12</v>
      </c>
      <c r="L127" s="55" t="s">
        <v>12</v>
      </c>
      <c r="M127" s="55" t="s">
        <v>12</v>
      </c>
      <c r="N127" s="55" t="s">
        <v>12</v>
      </c>
      <c r="O127" s="55" t="s">
        <v>12</v>
      </c>
      <c r="P127" s="226">
        <v>106.53766240000002</v>
      </c>
      <c r="Q127" s="226" t="s">
        <v>12</v>
      </c>
      <c r="R127" s="226">
        <v>117.80606900000001</v>
      </c>
      <c r="S127" s="226">
        <v>237.14873890000001</v>
      </c>
    </row>
    <row r="128" spans="1:19" ht="43.5" x14ac:dyDescent="0.35">
      <c r="A128" s="2" t="s">
        <v>126</v>
      </c>
      <c r="B128" s="2" t="s">
        <v>749</v>
      </c>
      <c r="C128" s="2" t="s">
        <v>51</v>
      </c>
      <c r="D128" s="333">
        <v>99442</v>
      </c>
      <c r="E128" s="238"/>
      <c r="F128" s="226" t="s">
        <v>12</v>
      </c>
      <c r="G128" s="226" t="s">
        <v>12</v>
      </c>
      <c r="H128" s="226" t="s">
        <v>12</v>
      </c>
      <c r="I128" s="226" t="s">
        <v>12</v>
      </c>
      <c r="J128" s="226" t="s">
        <v>12</v>
      </c>
      <c r="K128" s="226" t="s">
        <v>12</v>
      </c>
      <c r="L128" s="226" t="s">
        <v>12</v>
      </c>
      <c r="M128" s="226" t="s">
        <v>12</v>
      </c>
      <c r="N128" s="226" t="s">
        <v>12</v>
      </c>
      <c r="O128" s="226" t="s">
        <v>12</v>
      </c>
      <c r="P128" s="226">
        <v>106.53766240000002</v>
      </c>
      <c r="Q128" s="226" t="s">
        <v>12</v>
      </c>
      <c r="R128" s="226">
        <v>117.80606900000001</v>
      </c>
      <c r="S128" s="226">
        <v>237.14873890000001</v>
      </c>
    </row>
    <row r="129" spans="1:19" ht="43.5" x14ac:dyDescent="0.35">
      <c r="A129" s="2" t="s">
        <v>126</v>
      </c>
      <c r="B129" s="2" t="s">
        <v>749</v>
      </c>
      <c r="C129" s="2" t="s">
        <v>52</v>
      </c>
      <c r="D129" s="333">
        <v>99443</v>
      </c>
      <c r="E129" s="238"/>
      <c r="F129" s="226" t="s">
        <v>12</v>
      </c>
      <c r="G129" s="226" t="s">
        <v>12</v>
      </c>
      <c r="H129" s="226" t="s">
        <v>12</v>
      </c>
      <c r="I129" s="226" t="s">
        <v>12</v>
      </c>
      <c r="J129" s="226" t="s">
        <v>12</v>
      </c>
      <c r="K129" s="226" t="s">
        <v>12</v>
      </c>
      <c r="L129" s="226" t="s">
        <v>12</v>
      </c>
      <c r="M129" s="226" t="s">
        <v>12</v>
      </c>
      <c r="N129" s="226" t="s">
        <v>12</v>
      </c>
      <c r="O129" s="226" t="s">
        <v>12</v>
      </c>
      <c r="P129" s="226">
        <v>213.08</v>
      </c>
      <c r="Q129" s="226" t="s">
        <v>12</v>
      </c>
      <c r="R129" s="226">
        <v>235.62</v>
      </c>
      <c r="S129" s="226">
        <v>474.3</v>
      </c>
    </row>
    <row r="130" spans="1:19" ht="116" x14ac:dyDescent="0.35">
      <c r="A130" s="2" t="s">
        <v>126</v>
      </c>
      <c r="B130" s="2" t="s">
        <v>749</v>
      </c>
      <c r="C130" s="2" t="s">
        <v>967</v>
      </c>
      <c r="D130" s="333" t="s">
        <v>56</v>
      </c>
      <c r="E130" s="238"/>
      <c r="F130" s="413">
        <v>7.7399999999999993</v>
      </c>
      <c r="G130" s="413">
        <v>9.6755555555555546</v>
      </c>
      <c r="H130" s="466" t="s">
        <v>12</v>
      </c>
      <c r="I130" s="226" t="s">
        <v>12</v>
      </c>
      <c r="J130" s="226">
        <v>11.382222222222222</v>
      </c>
      <c r="K130" s="226">
        <v>11.951111111111111</v>
      </c>
      <c r="L130" s="226">
        <v>13.772496955555555</v>
      </c>
      <c r="M130" s="413">
        <v>18.211111111111112</v>
      </c>
      <c r="N130" s="226">
        <v>21.171111111111109</v>
      </c>
      <c r="O130" s="226">
        <v>21.39777777777778</v>
      </c>
      <c r="P130" s="226">
        <v>23.675036088888888</v>
      </c>
      <c r="Q130" s="226">
        <v>25.268888888888888</v>
      </c>
      <c r="R130" s="226">
        <v>26.179126444444442</v>
      </c>
      <c r="S130" s="226">
        <v>52.699719755555556</v>
      </c>
    </row>
    <row r="131" spans="1:19" ht="101.5" x14ac:dyDescent="0.35">
      <c r="A131" s="2" t="s">
        <v>126</v>
      </c>
      <c r="B131" s="2" t="s">
        <v>749</v>
      </c>
      <c r="C131" s="2" t="s">
        <v>55</v>
      </c>
      <c r="D131" s="333" t="s">
        <v>56</v>
      </c>
      <c r="E131" s="238"/>
      <c r="F131" s="413">
        <v>34.829620399999996</v>
      </c>
      <c r="G131" s="413">
        <v>43.537025499999999</v>
      </c>
      <c r="H131" s="466" t="s">
        <v>12</v>
      </c>
      <c r="I131" s="226" t="s">
        <v>12</v>
      </c>
      <c r="J131" s="226">
        <v>51.22</v>
      </c>
      <c r="K131" s="226">
        <v>53.78</v>
      </c>
      <c r="L131" s="226">
        <v>61.976236300000004</v>
      </c>
      <c r="M131" s="413">
        <v>81.952048000000005</v>
      </c>
      <c r="N131" s="226">
        <v>95.27</v>
      </c>
      <c r="O131" s="226">
        <v>96.29</v>
      </c>
      <c r="P131" s="226">
        <v>106.53766240000002</v>
      </c>
      <c r="Q131" s="226">
        <v>113.71</v>
      </c>
      <c r="R131" s="226">
        <v>117.80606900000001</v>
      </c>
      <c r="S131" s="226">
        <v>237.14873890000001</v>
      </c>
    </row>
    <row r="132" spans="1:19" ht="29" x14ac:dyDescent="0.35">
      <c r="A132" s="2" t="s">
        <v>126</v>
      </c>
      <c r="B132" s="2" t="s">
        <v>765</v>
      </c>
      <c r="C132" s="2" t="s">
        <v>767</v>
      </c>
      <c r="D132" s="333" t="s">
        <v>768</v>
      </c>
      <c r="E132" s="238"/>
      <c r="F132" s="413">
        <v>34.829620399999996</v>
      </c>
      <c r="G132" s="413">
        <v>43.537025499999999</v>
      </c>
      <c r="H132" s="413">
        <v>50.707829699999998</v>
      </c>
      <c r="I132" s="226" t="s">
        <v>12</v>
      </c>
      <c r="J132" s="226">
        <v>51.220030000000001</v>
      </c>
      <c r="K132" s="226">
        <v>53.781031500000005</v>
      </c>
      <c r="L132" s="226">
        <v>61.976236300000004</v>
      </c>
      <c r="M132" s="413">
        <v>81.95</v>
      </c>
      <c r="N132" s="226">
        <v>95.269255799999996</v>
      </c>
      <c r="O132" s="226">
        <v>96.293656400000003</v>
      </c>
      <c r="P132" s="226">
        <v>106.53766240000002</v>
      </c>
      <c r="Q132" s="226" t="s">
        <v>12</v>
      </c>
      <c r="R132" s="226">
        <v>117.80606900000001</v>
      </c>
      <c r="S132" s="226">
        <v>237.14873890000001</v>
      </c>
    </row>
    <row r="133" spans="1:19" ht="29" x14ac:dyDescent="0.35">
      <c r="A133" s="2" t="s">
        <v>126</v>
      </c>
      <c r="B133" s="2" t="s">
        <v>765</v>
      </c>
      <c r="C133" s="328" t="s">
        <v>769</v>
      </c>
      <c r="D133" s="333" t="s">
        <v>770</v>
      </c>
      <c r="E133" s="238"/>
      <c r="F133" s="413">
        <v>34.829620399999996</v>
      </c>
      <c r="G133" s="413">
        <v>43.537025499999999</v>
      </c>
      <c r="H133" s="413">
        <v>50.707829699999998</v>
      </c>
      <c r="I133" s="226" t="s">
        <v>12</v>
      </c>
      <c r="J133" s="226">
        <v>51.220030000000001</v>
      </c>
      <c r="K133" s="226">
        <v>53.781031500000005</v>
      </c>
      <c r="L133" s="226">
        <v>61.976236300000004</v>
      </c>
      <c r="M133" s="413">
        <v>81.95</v>
      </c>
      <c r="N133" s="226">
        <v>95.269255799999996</v>
      </c>
      <c r="O133" s="226">
        <v>96.293656400000003</v>
      </c>
      <c r="P133" s="226">
        <v>106.53766240000002</v>
      </c>
      <c r="Q133" s="226" t="s">
        <v>12</v>
      </c>
      <c r="R133" s="226">
        <v>117.80606900000001</v>
      </c>
      <c r="S133" s="226">
        <v>237.14873890000001</v>
      </c>
    </row>
    <row r="134" spans="1:19" ht="43.5" x14ac:dyDescent="0.35">
      <c r="A134" s="2" t="s">
        <v>126</v>
      </c>
      <c r="B134" s="2" t="s">
        <v>54</v>
      </c>
      <c r="C134" s="2" t="s">
        <v>71</v>
      </c>
      <c r="D134" s="333" t="s">
        <v>72</v>
      </c>
      <c r="E134" s="238"/>
      <c r="F134" s="413">
        <v>34.829620399999996</v>
      </c>
      <c r="G134" s="413">
        <v>43.537025499999999</v>
      </c>
      <c r="H134" s="413">
        <v>50.707829699999998</v>
      </c>
      <c r="I134" s="226" t="s">
        <v>12</v>
      </c>
      <c r="J134" s="226" t="s">
        <v>12</v>
      </c>
      <c r="K134" s="226" t="s">
        <v>12</v>
      </c>
      <c r="L134" s="226" t="s">
        <v>12</v>
      </c>
      <c r="M134" s="413">
        <v>81.952048000000005</v>
      </c>
      <c r="N134" s="226" t="s">
        <v>12</v>
      </c>
      <c r="O134" s="226">
        <v>96.293656400000003</v>
      </c>
      <c r="P134" s="226">
        <v>106.53766240000002</v>
      </c>
      <c r="Q134" s="226">
        <v>113.70846660000001</v>
      </c>
      <c r="R134" s="226">
        <v>117.80606900000001</v>
      </c>
      <c r="S134" s="226">
        <v>237.14873890000001</v>
      </c>
    </row>
    <row r="135" spans="1:19" ht="29" x14ac:dyDescent="0.35">
      <c r="A135" s="2" t="s">
        <v>126</v>
      </c>
      <c r="B135" s="2" t="s">
        <v>54</v>
      </c>
      <c r="C135" s="2" t="s">
        <v>73</v>
      </c>
      <c r="D135" s="333" t="s">
        <v>74</v>
      </c>
      <c r="E135" s="238"/>
      <c r="F135" s="413">
        <v>34.829620399999996</v>
      </c>
      <c r="G135" s="413">
        <v>43.537025499999999</v>
      </c>
      <c r="H135" s="413">
        <v>50.707829699999998</v>
      </c>
      <c r="I135" s="226" t="s">
        <v>12</v>
      </c>
      <c r="J135" s="226" t="s">
        <v>12</v>
      </c>
      <c r="K135" s="226" t="s">
        <v>12</v>
      </c>
      <c r="L135" s="226" t="s">
        <v>12</v>
      </c>
      <c r="M135" s="226" t="s">
        <v>12</v>
      </c>
      <c r="N135" s="226" t="s">
        <v>12</v>
      </c>
      <c r="O135" s="226">
        <v>96.293656400000003</v>
      </c>
      <c r="P135" s="226">
        <v>106.53766240000002</v>
      </c>
      <c r="Q135" s="226">
        <v>113.70846660000001</v>
      </c>
      <c r="R135" s="226">
        <v>117.80606900000001</v>
      </c>
      <c r="S135" s="226">
        <v>237.14873890000001</v>
      </c>
    </row>
    <row r="136" spans="1:19" ht="58" x14ac:dyDescent="0.35">
      <c r="A136" s="2" t="s">
        <v>126</v>
      </c>
      <c r="B136" s="2" t="s">
        <v>54</v>
      </c>
      <c r="C136" s="2" t="s">
        <v>842</v>
      </c>
      <c r="D136" s="333" t="s">
        <v>74</v>
      </c>
      <c r="E136" s="238"/>
      <c r="F136" s="413">
        <v>7.7399999999999993</v>
      </c>
      <c r="G136" s="413">
        <v>9.6755555555555546</v>
      </c>
      <c r="H136" s="413">
        <v>11.268888888888888</v>
      </c>
      <c r="I136" s="226" t="s">
        <v>12</v>
      </c>
      <c r="J136" s="226" t="s">
        <v>12</v>
      </c>
      <c r="K136" s="226" t="s">
        <v>12</v>
      </c>
      <c r="L136" s="226" t="s">
        <v>12</v>
      </c>
      <c r="M136" s="226" t="s">
        <v>12</v>
      </c>
      <c r="N136" s="226" t="s">
        <v>12</v>
      </c>
      <c r="O136" s="226">
        <v>21.398590311111111</v>
      </c>
      <c r="P136" s="226">
        <v>23.675036088888888</v>
      </c>
      <c r="Q136" s="226">
        <v>25.268548133333333</v>
      </c>
      <c r="R136" s="226">
        <v>26.179126444444442</v>
      </c>
      <c r="S136" s="226">
        <v>52.699719755555556</v>
      </c>
    </row>
    <row r="137" spans="1:19" ht="43.5" x14ac:dyDescent="0.35">
      <c r="A137" s="2" t="s">
        <v>130</v>
      </c>
      <c r="B137" s="2" t="s">
        <v>764</v>
      </c>
      <c r="C137" s="80" t="s">
        <v>15</v>
      </c>
      <c r="D137" s="333">
        <v>90792</v>
      </c>
      <c r="E137" s="238"/>
      <c r="F137" s="226" t="s">
        <v>12</v>
      </c>
      <c r="G137" s="226" t="s">
        <v>12</v>
      </c>
      <c r="H137" s="226" t="s">
        <v>12</v>
      </c>
      <c r="I137" s="226" t="s">
        <v>12</v>
      </c>
      <c r="J137" s="226" t="s">
        <v>12</v>
      </c>
      <c r="K137" s="226" t="s">
        <v>12</v>
      </c>
      <c r="L137" s="226" t="s">
        <v>12</v>
      </c>
      <c r="M137" s="226" t="s">
        <v>12</v>
      </c>
      <c r="N137" s="226" t="s">
        <v>12</v>
      </c>
      <c r="O137" s="226" t="s">
        <v>12</v>
      </c>
      <c r="P137" s="226">
        <v>106.53766240000002</v>
      </c>
      <c r="Q137" s="226" t="s">
        <v>12</v>
      </c>
      <c r="R137" s="226">
        <v>117.80606900000001</v>
      </c>
      <c r="S137" s="226">
        <v>237.14873890000001</v>
      </c>
    </row>
    <row r="138" spans="1:19" ht="43.5" x14ac:dyDescent="0.35">
      <c r="A138" s="2" t="s">
        <v>130</v>
      </c>
      <c r="B138" s="2" t="s">
        <v>749</v>
      </c>
      <c r="C138" s="2" t="s">
        <v>30</v>
      </c>
      <c r="D138" s="333">
        <v>99202</v>
      </c>
      <c r="E138" s="238"/>
      <c r="F138" s="226" t="s">
        <v>12</v>
      </c>
      <c r="G138" s="226" t="s">
        <v>12</v>
      </c>
      <c r="H138" s="226" t="s">
        <v>12</v>
      </c>
      <c r="I138" s="226" t="s">
        <v>12</v>
      </c>
      <c r="J138" s="226" t="s">
        <v>12</v>
      </c>
      <c r="K138" s="226" t="s">
        <v>12</v>
      </c>
      <c r="L138" s="226" t="s">
        <v>12</v>
      </c>
      <c r="M138" s="226" t="s">
        <v>12</v>
      </c>
      <c r="N138" s="226" t="s">
        <v>12</v>
      </c>
      <c r="O138" s="226" t="s">
        <v>12</v>
      </c>
      <c r="P138" s="226">
        <v>106.53766240000002</v>
      </c>
      <c r="Q138" s="226" t="s">
        <v>12</v>
      </c>
      <c r="R138" s="226">
        <v>117.80606900000001</v>
      </c>
      <c r="S138" s="226">
        <v>237.14873890000001</v>
      </c>
    </row>
    <row r="139" spans="1:19" ht="58" x14ac:dyDescent="0.35">
      <c r="A139" s="2" t="s">
        <v>130</v>
      </c>
      <c r="B139" s="2" t="s">
        <v>749</v>
      </c>
      <c r="C139" s="2" t="s">
        <v>31</v>
      </c>
      <c r="D139" s="333">
        <v>99203</v>
      </c>
      <c r="E139" s="238"/>
      <c r="F139" s="226" t="s">
        <v>12</v>
      </c>
      <c r="G139" s="226" t="s">
        <v>12</v>
      </c>
      <c r="H139" s="226" t="s">
        <v>12</v>
      </c>
      <c r="I139" s="226" t="s">
        <v>12</v>
      </c>
      <c r="J139" s="226" t="s">
        <v>12</v>
      </c>
      <c r="K139" s="226" t="s">
        <v>12</v>
      </c>
      <c r="L139" s="226" t="s">
        <v>12</v>
      </c>
      <c r="M139" s="226" t="s">
        <v>12</v>
      </c>
      <c r="N139" s="226" t="s">
        <v>12</v>
      </c>
      <c r="O139" s="226" t="s">
        <v>12</v>
      </c>
      <c r="P139" s="226">
        <v>213.08</v>
      </c>
      <c r="Q139" s="226" t="s">
        <v>12</v>
      </c>
      <c r="R139" s="226">
        <v>235.62</v>
      </c>
      <c r="S139" s="226">
        <v>474.3</v>
      </c>
    </row>
    <row r="140" spans="1:19" ht="58" x14ac:dyDescent="0.35">
      <c r="A140" s="2" t="s">
        <v>130</v>
      </c>
      <c r="B140" s="2" t="s">
        <v>749</v>
      </c>
      <c r="C140" s="2" t="s">
        <v>32</v>
      </c>
      <c r="D140" s="333">
        <v>99204</v>
      </c>
      <c r="E140" s="238"/>
      <c r="F140" s="226" t="s">
        <v>12</v>
      </c>
      <c r="G140" s="226" t="s">
        <v>12</v>
      </c>
      <c r="H140" s="226" t="s">
        <v>12</v>
      </c>
      <c r="I140" s="226" t="s">
        <v>12</v>
      </c>
      <c r="J140" s="226" t="s">
        <v>12</v>
      </c>
      <c r="K140" s="226" t="s">
        <v>12</v>
      </c>
      <c r="L140" s="226" t="s">
        <v>12</v>
      </c>
      <c r="M140" s="226" t="s">
        <v>12</v>
      </c>
      <c r="N140" s="226" t="s">
        <v>12</v>
      </c>
      <c r="O140" s="226" t="s">
        <v>12</v>
      </c>
      <c r="P140" s="226">
        <v>319.61298720000002</v>
      </c>
      <c r="Q140" s="226" t="s">
        <v>12</v>
      </c>
      <c r="R140" s="226">
        <v>353.418207</v>
      </c>
      <c r="S140" s="226">
        <v>711.44621670000004</v>
      </c>
    </row>
    <row r="141" spans="1:19" ht="58" x14ac:dyDescent="0.35">
      <c r="A141" s="2" t="s">
        <v>130</v>
      </c>
      <c r="B141" s="2" t="s">
        <v>749</v>
      </c>
      <c r="C141" s="2" t="s">
        <v>33</v>
      </c>
      <c r="D141" s="333">
        <v>99205</v>
      </c>
      <c r="E141" s="238"/>
      <c r="F141" s="226" t="s">
        <v>12</v>
      </c>
      <c r="G141" s="226" t="s">
        <v>12</v>
      </c>
      <c r="H141" s="226" t="s">
        <v>12</v>
      </c>
      <c r="I141" s="226" t="s">
        <v>12</v>
      </c>
      <c r="J141" s="226" t="s">
        <v>12</v>
      </c>
      <c r="K141" s="226" t="s">
        <v>12</v>
      </c>
      <c r="L141" s="226" t="s">
        <v>12</v>
      </c>
      <c r="M141" s="226" t="s">
        <v>12</v>
      </c>
      <c r="N141" s="226" t="s">
        <v>12</v>
      </c>
      <c r="O141" s="226" t="s">
        <v>12</v>
      </c>
      <c r="P141" s="226">
        <v>426.15064960000001</v>
      </c>
      <c r="Q141" s="226" t="s">
        <v>12</v>
      </c>
      <c r="R141" s="226">
        <v>471.22427599999997</v>
      </c>
      <c r="S141" s="226">
        <v>948.59495560000005</v>
      </c>
    </row>
    <row r="142" spans="1:19" ht="58" x14ac:dyDescent="0.35">
      <c r="A142" s="2" t="s">
        <v>130</v>
      </c>
      <c r="B142" s="2" t="s">
        <v>749</v>
      </c>
      <c r="C142" s="2" t="s">
        <v>34</v>
      </c>
      <c r="D142" s="333">
        <v>99212</v>
      </c>
      <c r="E142" s="238"/>
      <c r="F142" s="226" t="s">
        <v>12</v>
      </c>
      <c r="G142" s="226" t="s">
        <v>12</v>
      </c>
      <c r="H142" s="226" t="s">
        <v>12</v>
      </c>
      <c r="I142" s="226" t="s">
        <v>12</v>
      </c>
      <c r="J142" s="226" t="s">
        <v>12</v>
      </c>
      <c r="K142" s="226" t="s">
        <v>12</v>
      </c>
      <c r="L142" s="226" t="s">
        <v>12</v>
      </c>
      <c r="M142" s="226" t="s">
        <v>12</v>
      </c>
      <c r="N142" s="226" t="s">
        <v>12</v>
      </c>
      <c r="O142" s="226" t="s">
        <v>12</v>
      </c>
      <c r="P142" s="226">
        <v>106.53766240000002</v>
      </c>
      <c r="Q142" s="226" t="s">
        <v>12</v>
      </c>
      <c r="R142" s="226">
        <v>117.80606900000001</v>
      </c>
      <c r="S142" s="226">
        <v>237.14873890000001</v>
      </c>
    </row>
    <row r="143" spans="1:19" ht="58" x14ac:dyDescent="0.35">
      <c r="A143" s="2" t="s">
        <v>130</v>
      </c>
      <c r="B143" s="2" t="s">
        <v>749</v>
      </c>
      <c r="C143" s="2" t="s">
        <v>35</v>
      </c>
      <c r="D143" s="333">
        <v>99213</v>
      </c>
      <c r="E143" s="238"/>
      <c r="F143" s="226" t="s">
        <v>12</v>
      </c>
      <c r="G143" s="226" t="s">
        <v>12</v>
      </c>
      <c r="H143" s="226" t="s">
        <v>12</v>
      </c>
      <c r="I143" s="226" t="s">
        <v>12</v>
      </c>
      <c r="J143" s="226" t="s">
        <v>12</v>
      </c>
      <c r="K143" s="226" t="s">
        <v>12</v>
      </c>
      <c r="L143" s="226" t="s">
        <v>12</v>
      </c>
      <c r="M143" s="226" t="s">
        <v>12</v>
      </c>
      <c r="N143" s="226" t="s">
        <v>12</v>
      </c>
      <c r="O143" s="226" t="s">
        <v>12</v>
      </c>
      <c r="P143" s="226">
        <v>170.46400000000003</v>
      </c>
      <c r="Q143" s="226" t="s">
        <v>12</v>
      </c>
      <c r="R143" s="226">
        <v>188.49600000000001</v>
      </c>
      <c r="S143" s="226">
        <v>379.44000000000005</v>
      </c>
    </row>
    <row r="144" spans="1:19" ht="58" x14ac:dyDescent="0.35">
      <c r="A144" s="2" t="s">
        <v>130</v>
      </c>
      <c r="B144" s="2" t="s">
        <v>749</v>
      </c>
      <c r="C144" s="2" t="s">
        <v>36</v>
      </c>
      <c r="D144" s="333">
        <v>99214</v>
      </c>
      <c r="E144" s="238"/>
      <c r="F144" s="226" t="s">
        <v>12</v>
      </c>
      <c r="G144" s="226" t="s">
        <v>12</v>
      </c>
      <c r="H144" s="226" t="s">
        <v>12</v>
      </c>
      <c r="I144" s="226" t="s">
        <v>12</v>
      </c>
      <c r="J144" s="226" t="s">
        <v>12</v>
      </c>
      <c r="K144" s="226" t="s">
        <v>12</v>
      </c>
      <c r="L144" s="226" t="s">
        <v>12</v>
      </c>
      <c r="M144" s="226" t="s">
        <v>12</v>
      </c>
      <c r="N144" s="226" t="s">
        <v>12</v>
      </c>
      <c r="O144" s="226" t="s">
        <v>12</v>
      </c>
      <c r="P144" s="226">
        <v>213.08</v>
      </c>
      <c r="Q144" s="226" t="s">
        <v>12</v>
      </c>
      <c r="R144" s="226">
        <v>235.62</v>
      </c>
      <c r="S144" s="226">
        <v>474.3</v>
      </c>
    </row>
    <row r="145" spans="1:19" ht="58" x14ac:dyDescent="0.35">
      <c r="A145" s="2" t="s">
        <v>130</v>
      </c>
      <c r="B145" s="2" t="s">
        <v>749</v>
      </c>
      <c r="C145" s="2" t="s">
        <v>37</v>
      </c>
      <c r="D145" s="333">
        <v>99215</v>
      </c>
      <c r="E145" s="238"/>
      <c r="F145" s="226" t="s">
        <v>12</v>
      </c>
      <c r="G145" s="226" t="s">
        <v>12</v>
      </c>
      <c r="H145" s="226" t="s">
        <v>12</v>
      </c>
      <c r="I145" s="226" t="s">
        <v>12</v>
      </c>
      <c r="J145" s="226" t="s">
        <v>12</v>
      </c>
      <c r="K145" s="226" t="s">
        <v>12</v>
      </c>
      <c r="L145" s="226" t="s">
        <v>12</v>
      </c>
      <c r="M145" s="226" t="s">
        <v>12</v>
      </c>
      <c r="N145" s="226" t="s">
        <v>12</v>
      </c>
      <c r="O145" s="226" t="s">
        <v>12</v>
      </c>
      <c r="P145" s="226">
        <v>319.61298720000002</v>
      </c>
      <c r="Q145" s="226" t="s">
        <v>12</v>
      </c>
      <c r="R145" s="226">
        <v>353.418207</v>
      </c>
      <c r="S145" s="226">
        <v>711.44621670000004</v>
      </c>
    </row>
    <row r="146" spans="1:19" ht="116" x14ac:dyDescent="0.35">
      <c r="A146" s="2" t="s">
        <v>130</v>
      </c>
      <c r="B146" s="2" t="s">
        <v>749</v>
      </c>
      <c r="C146" s="2" t="s">
        <v>967</v>
      </c>
      <c r="D146" s="333" t="s">
        <v>56</v>
      </c>
      <c r="E146" s="238"/>
      <c r="F146" s="413">
        <v>7.7399999999999993</v>
      </c>
      <c r="G146" s="413">
        <v>9.6755555555555546</v>
      </c>
      <c r="H146" s="466" t="s">
        <v>12</v>
      </c>
      <c r="I146" s="226" t="s">
        <v>12</v>
      </c>
      <c r="J146" s="226">
        <v>11.382222222222222</v>
      </c>
      <c r="K146" s="226">
        <v>11.951111111111111</v>
      </c>
      <c r="L146" s="226">
        <v>13.772496955555555</v>
      </c>
      <c r="M146" s="413">
        <v>18.211111111111112</v>
      </c>
      <c r="N146" s="226">
        <v>21.171111111111109</v>
      </c>
      <c r="O146" s="226">
        <v>21.39777777777778</v>
      </c>
      <c r="P146" s="226">
        <v>23.675036088888888</v>
      </c>
      <c r="Q146" s="226">
        <v>25.268888888888888</v>
      </c>
      <c r="R146" s="226">
        <v>26.179126444444442</v>
      </c>
      <c r="S146" s="226">
        <v>52.699719755555556</v>
      </c>
    </row>
    <row r="147" spans="1:19" ht="101.5" x14ac:dyDescent="0.35">
      <c r="A147" s="2" t="s">
        <v>130</v>
      </c>
      <c r="B147" s="2" t="s">
        <v>749</v>
      </c>
      <c r="C147" s="2" t="s">
        <v>55</v>
      </c>
      <c r="D147" s="333" t="s">
        <v>56</v>
      </c>
      <c r="E147" s="238"/>
      <c r="F147" s="413">
        <v>34.829620399999996</v>
      </c>
      <c r="G147" s="413">
        <v>43.537025499999999</v>
      </c>
      <c r="H147" s="466" t="s">
        <v>12</v>
      </c>
      <c r="I147" s="226" t="s">
        <v>12</v>
      </c>
      <c r="J147" s="226">
        <v>51.22</v>
      </c>
      <c r="K147" s="226">
        <v>53.78</v>
      </c>
      <c r="L147" s="226">
        <v>61.976236300000004</v>
      </c>
      <c r="M147" s="413">
        <v>81.952048000000005</v>
      </c>
      <c r="N147" s="226">
        <v>95.27</v>
      </c>
      <c r="O147" s="226">
        <v>96.29</v>
      </c>
      <c r="P147" s="226">
        <v>106.53766240000002</v>
      </c>
      <c r="Q147" s="226">
        <v>113.71</v>
      </c>
      <c r="R147" s="226">
        <v>117.80606900000001</v>
      </c>
      <c r="S147" s="226">
        <v>237.14873890000001</v>
      </c>
    </row>
    <row r="148" spans="1:19" ht="29" x14ac:dyDescent="0.35">
      <c r="A148" s="2" t="s">
        <v>130</v>
      </c>
      <c r="B148" s="2" t="s">
        <v>765</v>
      </c>
      <c r="C148" s="2" t="s">
        <v>767</v>
      </c>
      <c r="D148" s="333" t="s">
        <v>768</v>
      </c>
      <c r="E148" s="238"/>
      <c r="F148" s="413">
        <v>34.829620399999996</v>
      </c>
      <c r="G148" s="413">
        <v>43.537025499999999</v>
      </c>
      <c r="H148" s="413">
        <v>50.707829699999998</v>
      </c>
      <c r="I148" s="226" t="s">
        <v>12</v>
      </c>
      <c r="J148" s="226">
        <v>51.220030000000001</v>
      </c>
      <c r="K148" s="226">
        <v>53.781031500000005</v>
      </c>
      <c r="L148" s="226">
        <v>61.976236300000004</v>
      </c>
      <c r="M148" s="413">
        <v>81.95</v>
      </c>
      <c r="N148" s="226">
        <v>95.269255799999996</v>
      </c>
      <c r="O148" s="226">
        <v>96.293656400000003</v>
      </c>
      <c r="P148" s="226">
        <v>106.53766240000002</v>
      </c>
      <c r="Q148" s="226" t="s">
        <v>12</v>
      </c>
      <c r="R148" s="226">
        <v>117.80606900000001</v>
      </c>
      <c r="S148" s="226">
        <v>237.14873890000001</v>
      </c>
    </row>
    <row r="149" spans="1:19" ht="29" x14ac:dyDescent="0.35">
      <c r="A149" s="2" t="s">
        <v>130</v>
      </c>
      <c r="B149" s="2" t="s">
        <v>765</v>
      </c>
      <c r="C149" s="328" t="s">
        <v>769</v>
      </c>
      <c r="D149" s="333" t="s">
        <v>770</v>
      </c>
      <c r="E149" s="238"/>
      <c r="F149" s="413">
        <v>34.829620399999996</v>
      </c>
      <c r="G149" s="413">
        <v>43.537025499999999</v>
      </c>
      <c r="H149" s="413">
        <v>50.707829699999998</v>
      </c>
      <c r="I149" s="226" t="s">
        <v>12</v>
      </c>
      <c r="J149" s="226">
        <v>51.220030000000001</v>
      </c>
      <c r="K149" s="226">
        <v>53.781031500000005</v>
      </c>
      <c r="L149" s="226">
        <v>61.976236300000004</v>
      </c>
      <c r="M149" s="413">
        <v>81.95</v>
      </c>
      <c r="N149" s="226">
        <v>95.269255799999996</v>
      </c>
      <c r="O149" s="226">
        <v>96.293656400000003</v>
      </c>
      <c r="P149" s="226">
        <v>106.53766240000002</v>
      </c>
      <c r="Q149" s="226" t="s">
        <v>12</v>
      </c>
      <c r="R149" s="226">
        <v>117.80606900000001</v>
      </c>
      <c r="S149" s="226">
        <v>237.14873890000001</v>
      </c>
    </row>
    <row r="150" spans="1:19" ht="43.5" x14ac:dyDescent="0.35">
      <c r="A150" s="2" t="s">
        <v>130</v>
      </c>
      <c r="B150" s="2" t="s">
        <v>54</v>
      </c>
      <c r="C150" s="2" t="s">
        <v>71</v>
      </c>
      <c r="D150" s="333" t="s">
        <v>72</v>
      </c>
      <c r="E150" s="238"/>
      <c r="F150" s="413">
        <v>34.829620399999996</v>
      </c>
      <c r="G150" s="413">
        <v>43.537025499999999</v>
      </c>
      <c r="H150" s="413">
        <v>50.707829699999998</v>
      </c>
      <c r="I150" s="226" t="s">
        <v>12</v>
      </c>
      <c r="J150" s="226" t="s">
        <v>12</v>
      </c>
      <c r="K150" s="226" t="s">
        <v>12</v>
      </c>
      <c r="L150" s="226" t="s">
        <v>12</v>
      </c>
      <c r="M150" s="413">
        <v>81.952048000000005</v>
      </c>
      <c r="N150" s="226" t="s">
        <v>12</v>
      </c>
      <c r="O150" s="226">
        <v>96.293656400000003</v>
      </c>
      <c r="P150" s="226">
        <v>106.53766240000002</v>
      </c>
      <c r="Q150" s="226">
        <v>113.70846660000001</v>
      </c>
      <c r="R150" s="226">
        <v>117.80606900000001</v>
      </c>
      <c r="S150" s="226">
        <v>237.14873890000001</v>
      </c>
    </row>
    <row r="151" spans="1:19" ht="29" x14ac:dyDescent="0.35">
      <c r="A151" s="2" t="s">
        <v>130</v>
      </c>
      <c r="B151" s="2" t="s">
        <v>54</v>
      </c>
      <c r="C151" s="2" t="s">
        <v>73</v>
      </c>
      <c r="D151" s="333" t="s">
        <v>74</v>
      </c>
      <c r="E151" s="238"/>
      <c r="F151" s="413">
        <v>34.829620399999996</v>
      </c>
      <c r="G151" s="413">
        <v>43.537025499999999</v>
      </c>
      <c r="H151" s="413">
        <v>50.707829699999998</v>
      </c>
      <c r="I151" s="226" t="s">
        <v>12</v>
      </c>
      <c r="J151" s="226" t="s">
        <v>12</v>
      </c>
      <c r="K151" s="226" t="s">
        <v>12</v>
      </c>
      <c r="L151" s="226" t="s">
        <v>12</v>
      </c>
      <c r="M151" s="226" t="s">
        <v>12</v>
      </c>
      <c r="N151" s="226" t="s">
        <v>12</v>
      </c>
      <c r="O151" s="226">
        <v>96.293656400000003</v>
      </c>
      <c r="P151" s="226">
        <v>106.53766240000002</v>
      </c>
      <c r="Q151" s="226">
        <v>113.70846660000001</v>
      </c>
      <c r="R151" s="226">
        <v>117.80606900000001</v>
      </c>
      <c r="S151" s="226">
        <v>237.14873890000001</v>
      </c>
    </row>
    <row r="152" spans="1:19" ht="58" x14ac:dyDescent="0.35">
      <c r="A152" s="329" t="s">
        <v>130</v>
      </c>
      <c r="B152" s="329" t="s">
        <v>54</v>
      </c>
      <c r="C152" s="329" t="s">
        <v>842</v>
      </c>
      <c r="D152" s="334" t="s">
        <v>74</v>
      </c>
      <c r="E152" s="238"/>
      <c r="F152" s="413">
        <v>7.7399999999999993</v>
      </c>
      <c r="G152" s="413">
        <v>9.6755555555555546</v>
      </c>
      <c r="H152" s="413">
        <v>11.268888888888888</v>
      </c>
      <c r="I152" s="226" t="s">
        <v>12</v>
      </c>
      <c r="J152" s="226" t="s">
        <v>12</v>
      </c>
      <c r="K152" s="226" t="s">
        <v>12</v>
      </c>
      <c r="L152" s="226" t="s">
        <v>12</v>
      </c>
      <c r="M152" s="226" t="s">
        <v>12</v>
      </c>
      <c r="N152" s="226" t="s">
        <v>12</v>
      </c>
      <c r="O152" s="226">
        <v>21.398590311111111</v>
      </c>
      <c r="P152" s="226">
        <v>23.675036088888888</v>
      </c>
      <c r="Q152" s="226">
        <v>25.268548133333333</v>
      </c>
      <c r="R152" s="226">
        <v>26.179126444444442</v>
      </c>
      <c r="S152" s="226">
        <v>52.699719755555556</v>
      </c>
    </row>
    <row r="153" spans="1:19" ht="43.5" x14ac:dyDescent="0.35">
      <c r="A153" s="331" t="s">
        <v>130</v>
      </c>
      <c r="B153" s="332" t="s">
        <v>13</v>
      </c>
      <c r="C153" s="329" t="s">
        <v>52</v>
      </c>
      <c r="D153" s="334">
        <v>99443</v>
      </c>
      <c r="E153" s="238"/>
      <c r="F153" s="226" t="s">
        <v>12</v>
      </c>
      <c r="G153" s="55" t="s">
        <v>12</v>
      </c>
      <c r="H153" s="410" t="s">
        <v>12</v>
      </c>
      <c r="I153" s="55" t="s">
        <v>12</v>
      </c>
      <c r="J153" s="55" t="s">
        <v>12</v>
      </c>
      <c r="K153" s="55" t="s">
        <v>12</v>
      </c>
      <c r="L153" s="55" t="s">
        <v>12</v>
      </c>
      <c r="M153" s="55" t="s">
        <v>12</v>
      </c>
      <c r="N153" s="55" t="s">
        <v>12</v>
      </c>
      <c r="O153" s="55" t="s">
        <v>12</v>
      </c>
      <c r="P153" s="226">
        <v>213.08</v>
      </c>
      <c r="Q153" s="226" t="s">
        <v>12</v>
      </c>
      <c r="R153" s="226">
        <v>235.62</v>
      </c>
      <c r="S153" s="226">
        <v>474.3</v>
      </c>
    </row>
    <row r="154" spans="1:19" ht="43.5" x14ac:dyDescent="0.35">
      <c r="A154" s="331" t="s">
        <v>130</v>
      </c>
      <c r="B154" s="332" t="s">
        <v>13</v>
      </c>
      <c r="C154" s="329" t="s">
        <v>50</v>
      </c>
      <c r="D154" s="334">
        <v>99441</v>
      </c>
      <c r="E154" s="238"/>
      <c r="F154" s="226" t="s">
        <v>12</v>
      </c>
      <c r="G154" s="55" t="s">
        <v>12</v>
      </c>
      <c r="H154" s="410" t="s">
        <v>12</v>
      </c>
      <c r="I154" s="226" t="s">
        <v>12</v>
      </c>
      <c r="J154" s="55" t="s">
        <v>12</v>
      </c>
      <c r="K154" s="55" t="s">
        <v>12</v>
      </c>
      <c r="L154" s="55" t="s">
        <v>12</v>
      </c>
      <c r="M154" s="55" t="s">
        <v>12</v>
      </c>
      <c r="N154" s="55" t="s">
        <v>12</v>
      </c>
      <c r="O154" s="55" t="s">
        <v>12</v>
      </c>
      <c r="P154" s="226">
        <v>53.268831200000001</v>
      </c>
      <c r="Q154" s="226" t="s">
        <v>12</v>
      </c>
      <c r="R154" s="226">
        <v>58.903034499999997</v>
      </c>
      <c r="S154" s="226">
        <v>118.57436945000001</v>
      </c>
    </row>
    <row r="155" spans="1:19" ht="130.5" x14ac:dyDescent="0.35">
      <c r="A155" s="331" t="s">
        <v>122</v>
      </c>
      <c r="B155" s="332" t="s">
        <v>20</v>
      </c>
      <c r="C155" s="332" t="s">
        <v>21</v>
      </c>
      <c r="D155" s="340">
        <v>90889</v>
      </c>
      <c r="E155" s="238"/>
      <c r="F155" s="213" t="s">
        <v>12</v>
      </c>
      <c r="G155" s="431">
        <v>43.537025499999999</v>
      </c>
      <c r="H155" s="414">
        <v>50.707829699999998</v>
      </c>
      <c r="I155" s="66" t="s">
        <v>12</v>
      </c>
      <c r="J155" s="66" t="s">
        <v>12</v>
      </c>
      <c r="K155" s="66" t="s">
        <v>12</v>
      </c>
      <c r="L155" s="211">
        <v>61.976236300000004</v>
      </c>
      <c r="M155" s="415">
        <v>81.952048000000005</v>
      </c>
      <c r="N155" s="211">
        <v>95.269255799999996</v>
      </c>
      <c r="O155" s="82">
        <v>96.293656400000003</v>
      </c>
      <c r="P155" s="211">
        <v>106.53766240000002</v>
      </c>
      <c r="Q155" s="55" t="s">
        <v>12</v>
      </c>
      <c r="R155" s="211">
        <v>117.80606900000001</v>
      </c>
      <c r="S155" s="76">
        <v>237.14873890000001</v>
      </c>
    </row>
    <row r="156" spans="1:19" ht="58" x14ac:dyDescent="0.35">
      <c r="A156" s="331" t="s">
        <v>122</v>
      </c>
      <c r="B156" s="332" t="s">
        <v>20</v>
      </c>
      <c r="C156" s="332" t="s">
        <v>24</v>
      </c>
      <c r="D156" s="340">
        <v>96160</v>
      </c>
      <c r="E156" s="238"/>
      <c r="F156" s="438">
        <v>34.829620399999996</v>
      </c>
      <c r="G156" s="437">
        <v>43.537025499999999</v>
      </c>
      <c r="H156" s="415">
        <v>50.707829699999998</v>
      </c>
      <c r="I156" s="66" t="s">
        <v>12</v>
      </c>
      <c r="J156" s="66" t="s">
        <v>12</v>
      </c>
      <c r="K156" s="66" t="s">
        <v>12</v>
      </c>
      <c r="L156" s="211">
        <v>61.976236300000004</v>
      </c>
      <c r="M156" s="415">
        <v>81.952048000000005</v>
      </c>
      <c r="N156" s="211">
        <v>95.269255799999996</v>
      </c>
      <c r="O156" s="77">
        <v>96.293656400000003</v>
      </c>
      <c r="P156" s="211">
        <v>106.53766240000002</v>
      </c>
      <c r="Q156" s="77" t="s">
        <v>12</v>
      </c>
      <c r="R156" s="211">
        <v>117.80606900000001</v>
      </c>
      <c r="S156" s="78">
        <v>237.14873890000001</v>
      </c>
    </row>
    <row r="157" spans="1:19" ht="145" x14ac:dyDescent="0.35">
      <c r="A157" s="155" t="s">
        <v>122</v>
      </c>
      <c r="B157" s="80" t="s">
        <v>20</v>
      </c>
      <c r="C157" s="80" t="s">
        <v>46</v>
      </c>
      <c r="D157" s="338">
        <v>99367</v>
      </c>
      <c r="E157" s="238">
        <v>2</v>
      </c>
      <c r="F157" s="213" t="s">
        <v>12</v>
      </c>
      <c r="G157" s="211" t="s">
        <v>12</v>
      </c>
      <c r="H157" s="61" t="s">
        <v>12</v>
      </c>
      <c r="I157" s="61" t="s">
        <v>12</v>
      </c>
      <c r="J157" s="61" t="s">
        <v>12</v>
      </c>
      <c r="K157" s="61" t="s">
        <v>12</v>
      </c>
      <c r="L157" s="211" t="s">
        <v>12</v>
      </c>
      <c r="M157" s="61" t="s">
        <v>12</v>
      </c>
      <c r="N157" s="211" t="s">
        <v>12</v>
      </c>
      <c r="O157" s="61" t="s">
        <v>12</v>
      </c>
      <c r="P157" s="211" t="s">
        <v>12</v>
      </c>
      <c r="Q157" s="61" t="s">
        <v>12</v>
      </c>
      <c r="R157" s="211" t="s">
        <v>12</v>
      </c>
      <c r="S157" s="76">
        <v>474.29747780000002</v>
      </c>
    </row>
    <row r="158" spans="1:19" ht="145" x14ac:dyDescent="0.35">
      <c r="A158" s="155" t="s">
        <v>122</v>
      </c>
      <c r="B158" s="80" t="s">
        <v>20</v>
      </c>
      <c r="C158" s="80" t="s">
        <v>47</v>
      </c>
      <c r="D158" s="338">
        <v>99368</v>
      </c>
      <c r="E158" s="238">
        <v>2</v>
      </c>
      <c r="F158" s="438">
        <v>69.66</v>
      </c>
      <c r="G158" s="212" t="s">
        <v>12</v>
      </c>
      <c r="H158" s="77" t="s">
        <v>12</v>
      </c>
      <c r="I158" s="61" t="s">
        <v>12</v>
      </c>
      <c r="J158" s="61" t="s">
        <v>12</v>
      </c>
      <c r="K158" s="61" t="s">
        <v>12</v>
      </c>
      <c r="L158" s="211">
        <v>123.95247259999999</v>
      </c>
      <c r="M158" s="61" t="s">
        <v>12</v>
      </c>
      <c r="N158" s="211">
        <v>190.53851159999999</v>
      </c>
      <c r="O158" s="77">
        <v>192.58731280000001</v>
      </c>
      <c r="P158" s="211">
        <v>213.0753248</v>
      </c>
      <c r="Q158" s="77">
        <v>227.41693319999999</v>
      </c>
      <c r="R158" s="211">
        <v>235.62</v>
      </c>
      <c r="S158" s="78" t="s">
        <v>12</v>
      </c>
    </row>
    <row r="159" spans="1:19" ht="87" x14ac:dyDescent="0.35">
      <c r="A159" s="331" t="s">
        <v>122</v>
      </c>
      <c r="B159" s="332" t="s">
        <v>20</v>
      </c>
      <c r="C159" s="332" t="s">
        <v>53</v>
      </c>
      <c r="D159" s="340">
        <v>99451</v>
      </c>
      <c r="E159" s="238"/>
      <c r="F159" s="351" t="s">
        <v>12</v>
      </c>
      <c r="G159" s="212" t="s">
        <v>12</v>
      </c>
      <c r="H159" s="66" t="s">
        <v>12</v>
      </c>
      <c r="I159" s="66" t="s">
        <v>12</v>
      </c>
      <c r="J159" s="66" t="s">
        <v>12</v>
      </c>
      <c r="K159" s="66" t="s">
        <v>12</v>
      </c>
      <c r="L159" s="211" t="s">
        <v>12</v>
      </c>
      <c r="M159" s="66" t="s">
        <v>12</v>
      </c>
      <c r="N159" s="211" t="s">
        <v>12</v>
      </c>
      <c r="O159" s="66" t="s">
        <v>12</v>
      </c>
      <c r="P159" s="211" t="s">
        <v>12</v>
      </c>
      <c r="Q159" s="66" t="s">
        <v>12</v>
      </c>
      <c r="R159" s="211" t="s">
        <v>12</v>
      </c>
      <c r="S159" s="78">
        <v>237.14873890000001</v>
      </c>
    </row>
    <row r="160" spans="1:19" ht="29" x14ac:dyDescent="0.35">
      <c r="A160" s="331" t="s">
        <v>122</v>
      </c>
      <c r="B160" s="332" t="s">
        <v>20</v>
      </c>
      <c r="C160" s="332" t="s">
        <v>83</v>
      </c>
      <c r="D160" s="340" t="s">
        <v>84</v>
      </c>
      <c r="E160" s="238"/>
      <c r="F160" s="351" t="s">
        <v>12</v>
      </c>
      <c r="G160" s="437">
        <v>43.537025499999999</v>
      </c>
      <c r="H160" s="415">
        <v>50.707829699999998</v>
      </c>
      <c r="I160" s="77" t="s">
        <v>12</v>
      </c>
      <c r="J160" s="77">
        <v>51.220030000000001</v>
      </c>
      <c r="K160" s="77">
        <v>53.781031500000005</v>
      </c>
      <c r="L160" s="211">
        <v>61.976236300000004</v>
      </c>
      <c r="M160" s="77" t="s">
        <v>12</v>
      </c>
      <c r="N160" s="211">
        <v>95.269255799999996</v>
      </c>
      <c r="O160" s="77">
        <v>96.293656400000003</v>
      </c>
      <c r="P160" s="211">
        <v>106.53766240000002</v>
      </c>
      <c r="Q160" s="55">
        <v>113.70846660000001</v>
      </c>
      <c r="R160" s="211">
        <v>117.80606900000001</v>
      </c>
      <c r="S160" s="78">
        <v>237.14873890000001</v>
      </c>
    </row>
    <row r="161" spans="1:19" ht="130.5" x14ac:dyDescent="0.35">
      <c r="A161" s="331" t="s">
        <v>126</v>
      </c>
      <c r="B161" s="332" t="s">
        <v>20</v>
      </c>
      <c r="C161" s="332" t="s">
        <v>21</v>
      </c>
      <c r="D161" s="340">
        <v>90889</v>
      </c>
      <c r="E161" s="238"/>
      <c r="F161" s="213" t="s">
        <v>12</v>
      </c>
      <c r="G161" s="431">
        <v>43.537025499999999</v>
      </c>
      <c r="H161" s="414">
        <v>50.707829699999998</v>
      </c>
      <c r="I161" s="77" t="s">
        <v>12</v>
      </c>
      <c r="J161" s="77" t="s">
        <v>12</v>
      </c>
      <c r="K161" s="77" t="s">
        <v>12</v>
      </c>
      <c r="L161" s="211">
        <v>61.976236300000004</v>
      </c>
      <c r="M161" s="415">
        <v>81.952048000000005</v>
      </c>
      <c r="N161" s="211">
        <v>95.269255799999996</v>
      </c>
      <c r="O161" s="82">
        <v>96.293656400000003</v>
      </c>
      <c r="P161" s="211">
        <v>106.53766240000002</v>
      </c>
      <c r="Q161" s="55" t="s">
        <v>12</v>
      </c>
      <c r="R161" s="211">
        <v>117.80606900000001</v>
      </c>
      <c r="S161" s="76">
        <v>237.14873890000001</v>
      </c>
    </row>
    <row r="162" spans="1:19" ht="58" x14ac:dyDescent="0.35">
      <c r="A162" s="331" t="s">
        <v>126</v>
      </c>
      <c r="B162" s="332" t="s">
        <v>20</v>
      </c>
      <c r="C162" s="332" t="s">
        <v>24</v>
      </c>
      <c r="D162" s="340">
        <v>96160</v>
      </c>
      <c r="E162" s="238"/>
      <c r="F162" s="438">
        <v>34.829620399999996</v>
      </c>
      <c r="G162" s="437">
        <v>43.537025499999999</v>
      </c>
      <c r="H162" s="415">
        <v>50.707829699999998</v>
      </c>
      <c r="I162" s="77" t="s">
        <v>12</v>
      </c>
      <c r="J162" s="77" t="s">
        <v>12</v>
      </c>
      <c r="K162" s="77" t="s">
        <v>12</v>
      </c>
      <c r="L162" s="211">
        <v>61.976236300000004</v>
      </c>
      <c r="M162" s="415">
        <v>81.952048000000005</v>
      </c>
      <c r="N162" s="211">
        <v>95.269255799999996</v>
      </c>
      <c r="O162" s="77">
        <v>96.293656400000003</v>
      </c>
      <c r="P162" s="211">
        <v>106.53766240000002</v>
      </c>
      <c r="Q162" s="77" t="s">
        <v>12</v>
      </c>
      <c r="R162" s="211">
        <v>117.80606900000001</v>
      </c>
      <c r="S162" s="78">
        <v>237.14873890000001</v>
      </c>
    </row>
    <row r="163" spans="1:19" ht="145" x14ac:dyDescent="0.35">
      <c r="A163" s="155" t="s">
        <v>126</v>
      </c>
      <c r="B163" s="80" t="s">
        <v>20</v>
      </c>
      <c r="C163" s="80" t="s">
        <v>46</v>
      </c>
      <c r="D163" s="338">
        <v>99367</v>
      </c>
      <c r="E163" s="238">
        <v>2</v>
      </c>
      <c r="F163" s="213" t="s">
        <v>12</v>
      </c>
      <c r="G163" s="211" t="s">
        <v>12</v>
      </c>
      <c r="H163" s="55" t="s">
        <v>12</v>
      </c>
      <c r="I163" s="55" t="s">
        <v>12</v>
      </c>
      <c r="J163" s="55" t="s">
        <v>12</v>
      </c>
      <c r="K163" s="55" t="s">
        <v>12</v>
      </c>
      <c r="L163" s="211" t="s">
        <v>12</v>
      </c>
      <c r="M163" s="55" t="s">
        <v>12</v>
      </c>
      <c r="N163" s="211" t="s">
        <v>12</v>
      </c>
      <c r="O163" s="55" t="s">
        <v>12</v>
      </c>
      <c r="P163" s="211" t="s">
        <v>12</v>
      </c>
      <c r="Q163" s="55" t="s">
        <v>12</v>
      </c>
      <c r="R163" s="211" t="s">
        <v>12</v>
      </c>
      <c r="S163" s="76">
        <v>474.29747780000002</v>
      </c>
    </row>
    <row r="164" spans="1:19" ht="145" x14ac:dyDescent="0.35">
      <c r="A164" s="331" t="s">
        <v>126</v>
      </c>
      <c r="B164" s="332" t="s">
        <v>20</v>
      </c>
      <c r="C164" s="332" t="s">
        <v>47</v>
      </c>
      <c r="D164" s="340">
        <v>99368</v>
      </c>
      <c r="E164" s="238">
        <v>2</v>
      </c>
      <c r="F164" s="438">
        <v>69.66</v>
      </c>
      <c r="G164" s="212" t="s">
        <v>12</v>
      </c>
      <c r="H164" s="77" t="s">
        <v>12</v>
      </c>
      <c r="I164" s="77" t="s">
        <v>12</v>
      </c>
      <c r="J164" s="77" t="s">
        <v>12</v>
      </c>
      <c r="K164" s="77" t="s">
        <v>12</v>
      </c>
      <c r="L164" s="211">
        <v>123.95247259999999</v>
      </c>
      <c r="M164" s="77" t="s">
        <v>12</v>
      </c>
      <c r="N164" s="211">
        <v>190.53851159999999</v>
      </c>
      <c r="O164" s="77">
        <v>192.58731280000001</v>
      </c>
      <c r="P164" s="211">
        <v>213.0753248</v>
      </c>
      <c r="Q164" s="77">
        <v>227.41693319999999</v>
      </c>
      <c r="R164" s="211">
        <v>235.62</v>
      </c>
      <c r="S164" s="78" t="s">
        <v>12</v>
      </c>
    </row>
    <row r="165" spans="1:19" ht="87" x14ac:dyDescent="0.35">
      <c r="A165" s="331" t="s">
        <v>126</v>
      </c>
      <c r="B165" s="332" t="s">
        <v>20</v>
      </c>
      <c r="C165" s="332" t="s">
        <v>53</v>
      </c>
      <c r="D165" s="340">
        <v>99451</v>
      </c>
      <c r="E165" s="238"/>
      <c r="F165" s="351" t="s">
        <v>12</v>
      </c>
      <c r="G165" s="212" t="s">
        <v>12</v>
      </c>
      <c r="H165" s="77" t="s">
        <v>12</v>
      </c>
      <c r="I165" s="77" t="s">
        <v>12</v>
      </c>
      <c r="J165" s="77" t="s">
        <v>12</v>
      </c>
      <c r="K165" s="77" t="s">
        <v>12</v>
      </c>
      <c r="L165" s="211" t="s">
        <v>12</v>
      </c>
      <c r="M165" s="77" t="s">
        <v>12</v>
      </c>
      <c r="N165" s="211" t="s">
        <v>12</v>
      </c>
      <c r="O165" s="77" t="s">
        <v>12</v>
      </c>
      <c r="P165" s="211" t="s">
        <v>12</v>
      </c>
      <c r="Q165" s="77" t="s">
        <v>12</v>
      </c>
      <c r="R165" s="211" t="s">
        <v>12</v>
      </c>
      <c r="S165" s="78">
        <v>237.14873890000001</v>
      </c>
    </row>
    <row r="166" spans="1:19" ht="29" x14ac:dyDescent="0.35">
      <c r="A166" s="331" t="s">
        <v>126</v>
      </c>
      <c r="B166" s="332" t="s">
        <v>20</v>
      </c>
      <c r="C166" s="332" t="s">
        <v>83</v>
      </c>
      <c r="D166" s="340" t="s">
        <v>84</v>
      </c>
      <c r="E166" s="238"/>
      <c r="F166" s="351" t="s">
        <v>12</v>
      </c>
      <c r="G166" s="437">
        <v>43.537025499999999</v>
      </c>
      <c r="H166" s="415">
        <v>50.707829699999998</v>
      </c>
      <c r="I166" s="77" t="s">
        <v>12</v>
      </c>
      <c r="J166" s="77">
        <v>51.220030000000001</v>
      </c>
      <c r="K166" s="77">
        <v>53.781031500000005</v>
      </c>
      <c r="L166" s="211">
        <v>61.976236300000004</v>
      </c>
      <c r="M166" s="77" t="s">
        <v>12</v>
      </c>
      <c r="N166" s="211">
        <v>95.269255799999996</v>
      </c>
      <c r="O166" s="77">
        <v>96.293656400000003</v>
      </c>
      <c r="P166" s="211">
        <v>106.53766240000002</v>
      </c>
      <c r="Q166" s="55">
        <v>113.70846660000001</v>
      </c>
      <c r="R166" s="211">
        <v>117.80606900000001</v>
      </c>
      <c r="S166" s="78">
        <v>237.14873890000001</v>
      </c>
    </row>
    <row r="167" spans="1:19" ht="130.5" x14ac:dyDescent="0.35">
      <c r="A167" s="331" t="s">
        <v>130</v>
      </c>
      <c r="B167" s="332" t="s">
        <v>20</v>
      </c>
      <c r="C167" s="332" t="s">
        <v>21</v>
      </c>
      <c r="D167" s="340">
        <v>90889</v>
      </c>
      <c r="E167" s="238"/>
      <c r="F167" s="213" t="s">
        <v>12</v>
      </c>
      <c r="G167" s="431">
        <v>43.537025499999999</v>
      </c>
      <c r="H167" s="414">
        <v>50.707829699999998</v>
      </c>
      <c r="I167" s="77" t="s">
        <v>12</v>
      </c>
      <c r="J167" s="77" t="s">
        <v>12</v>
      </c>
      <c r="K167" s="77" t="s">
        <v>12</v>
      </c>
      <c r="L167" s="211">
        <v>61.976236300000004</v>
      </c>
      <c r="M167" s="415">
        <v>81.952048000000005</v>
      </c>
      <c r="N167" s="211">
        <v>95.269255799999996</v>
      </c>
      <c r="O167" s="82">
        <v>96.293656400000003</v>
      </c>
      <c r="P167" s="211">
        <v>106.53766240000002</v>
      </c>
      <c r="Q167" s="55" t="s">
        <v>12</v>
      </c>
      <c r="R167" s="211">
        <v>117.80606900000001</v>
      </c>
      <c r="S167" s="76">
        <v>237.14873890000001</v>
      </c>
    </row>
    <row r="168" spans="1:19" ht="58" x14ac:dyDescent="0.35">
      <c r="A168" s="331" t="s">
        <v>130</v>
      </c>
      <c r="B168" s="332" t="s">
        <v>20</v>
      </c>
      <c r="C168" s="332" t="s">
        <v>24</v>
      </c>
      <c r="D168" s="340">
        <v>96160</v>
      </c>
      <c r="E168" s="238"/>
      <c r="F168" s="438">
        <v>34.829620399999996</v>
      </c>
      <c r="G168" s="437">
        <v>43.537025499999999</v>
      </c>
      <c r="H168" s="415">
        <v>50.707829699999998</v>
      </c>
      <c r="I168" s="77" t="s">
        <v>12</v>
      </c>
      <c r="J168" s="77" t="s">
        <v>12</v>
      </c>
      <c r="K168" s="77" t="s">
        <v>12</v>
      </c>
      <c r="L168" s="211">
        <v>61.976236300000004</v>
      </c>
      <c r="M168" s="415">
        <v>81.952048000000005</v>
      </c>
      <c r="N168" s="211">
        <v>95.269255799999996</v>
      </c>
      <c r="O168" s="77">
        <v>96.293656400000003</v>
      </c>
      <c r="P168" s="211">
        <v>106.53766240000002</v>
      </c>
      <c r="Q168" s="77" t="s">
        <v>12</v>
      </c>
      <c r="R168" s="211">
        <v>117.80606900000001</v>
      </c>
      <c r="S168" s="78">
        <v>237.14873890000001</v>
      </c>
    </row>
    <row r="169" spans="1:19" ht="145" x14ac:dyDescent="0.35">
      <c r="A169" s="155" t="s">
        <v>130</v>
      </c>
      <c r="B169" s="80" t="s">
        <v>20</v>
      </c>
      <c r="C169" s="80" t="s">
        <v>46</v>
      </c>
      <c r="D169" s="338">
        <v>99367</v>
      </c>
      <c r="E169" s="238">
        <v>2</v>
      </c>
      <c r="F169" s="213" t="s">
        <v>12</v>
      </c>
      <c r="G169" s="211" t="s">
        <v>12</v>
      </c>
      <c r="H169" s="55" t="s">
        <v>12</v>
      </c>
      <c r="I169" s="55" t="s">
        <v>12</v>
      </c>
      <c r="J169" s="55" t="s">
        <v>12</v>
      </c>
      <c r="K169" s="55" t="s">
        <v>12</v>
      </c>
      <c r="L169" s="211" t="s">
        <v>12</v>
      </c>
      <c r="M169" s="55" t="s">
        <v>12</v>
      </c>
      <c r="N169" s="211" t="s">
        <v>12</v>
      </c>
      <c r="O169" s="55" t="s">
        <v>12</v>
      </c>
      <c r="P169" s="211" t="s">
        <v>12</v>
      </c>
      <c r="Q169" s="55" t="s">
        <v>12</v>
      </c>
      <c r="R169" s="211" t="s">
        <v>12</v>
      </c>
      <c r="S169" s="76">
        <v>474.29747780000002</v>
      </c>
    </row>
    <row r="170" spans="1:19" ht="145" x14ac:dyDescent="0.35">
      <c r="A170" s="331" t="s">
        <v>130</v>
      </c>
      <c r="B170" s="332" t="s">
        <v>20</v>
      </c>
      <c r="C170" s="332" t="s">
        <v>47</v>
      </c>
      <c r="D170" s="340">
        <v>99368</v>
      </c>
      <c r="E170" s="238">
        <v>2</v>
      </c>
      <c r="F170" s="438">
        <v>69.66</v>
      </c>
      <c r="G170" s="212" t="s">
        <v>12</v>
      </c>
      <c r="H170" s="77" t="s">
        <v>12</v>
      </c>
      <c r="I170" s="77" t="s">
        <v>12</v>
      </c>
      <c r="J170" s="77" t="s">
        <v>12</v>
      </c>
      <c r="K170" s="77" t="s">
        <v>12</v>
      </c>
      <c r="L170" s="211">
        <v>123.95247259999999</v>
      </c>
      <c r="M170" s="77" t="s">
        <v>12</v>
      </c>
      <c r="N170" s="211">
        <v>190.53851159999999</v>
      </c>
      <c r="O170" s="77">
        <v>192.58731280000001</v>
      </c>
      <c r="P170" s="211">
        <v>213.0753248</v>
      </c>
      <c r="Q170" s="77">
        <v>227.41693319999999</v>
      </c>
      <c r="R170" s="211">
        <v>235.62</v>
      </c>
      <c r="S170" s="78" t="s">
        <v>12</v>
      </c>
    </row>
    <row r="171" spans="1:19" ht="87" x14ac:dyDescent="0.35">
      <c r="A171" s="331" t="s">
        <v>130</v>
      </c>
      <c r="B171" s="332" t="s">
        <v>20</v>
      </c>
      <c r="C171" s="332" t="s">
        <v>53</v>
      </c>
      <c r="D171" s="340">
        <v>99451</v>
      </c>
      <c r="E171" s="238"/>
      <c r="F171" s="351" t="s">
        <v>12</v>
      </c>
      <c r="G171" s="212" t="s">
        <v>12</v>
      </c>
      <c r="H171" s="77" t="s">
        <v>12</v>
      </c>
      <c r="I171" s="77" t="s">
        <v>12</v>
      </c>
      <c r="J171" s="77" t="s">
        <v>12</v>
      </c>
      <c r="K171" s="77" t="s">
        <v>12</v>
      </c>
      <c r="L171" s="211" t="s">
        <v>12</v>
      </c>
      <c r="M171" s="77" t="s">
        <v>12</v>
      </c>
      <c r="N171" s="211" t="s">
        <v>12</v>
      </c>
      <c r="O171" s="77" t="s">
        <v>12</v>
      </c>
      <c r="P171" s="211" t="s">
        <v>12</v>
      </c>
      <c r="Q171" s="77" t="s">
        <v>12</v>
      </c>
      <c r="R171" s="211" t="s">
        <v>12</v>
      </c>
      <c r="S171" s="78">
        <v>237.14873890000001</v>
      </c>
    </row>
    <row r="172" spans="1:19" ht="29" x14ac:dyDescent="0.35">
      <c r="A172" s="331" t="s">
        <v>130</v>
      </c>
      <c r="B172" s="332" t="s">
        <v>20</v>
      </c>
      <c r="C172" s="332" t="s">
        <v>83</v>
      </c>
      <c r="D172" s="340" t="s">
        <v>84</v>
      </c>
      <c r="E172" s="238"/>
      <c r="F172" s="351" t="s">
        <v>12</v>
      </c>
      <c r="G172" s="437">
        <v>43.537025499999999</v>
      </c>
      <c r="H172" s="415">
        <v>50.707829699999998</v>
      </c>
      <c r="I172" s="77" t="s">
        <v>12</v>
      </c>
      <c r="J172" s="77">
        <v>51.220030000000001</v>
      </c>
      <c r="K172" s="77">
        <v>53.781031500000005</v>
      </c>
      <c r="L172" s="211">
        <v>61.976236300000004</v>
      </c>
      <c r="M172" s="77" t="s">
        <v>12</v>
      </c>
      <c r="N172" s="211">
        <v>95.269255799999996</v>
      </c>
      <c r="O172" s="77">
        <v>96.293656400000003</v>
      </c>
      <c r="P172" s="211">
        <v>106.53766240000002</v>
      </c>
      <c r="Q172" s="55">
        <v>113.70846660000001</v>
      </c>
      <c r="R172" s="211">
        <v>117.80606900000001</v>
      </c>
      <c r="S172" s="78">
        <v>237.14873890000001</v>
      </c>
    </row>
    <row r="173" spans="1:19" ht="43.5" x14ac:dyDescent="0.35">
      <c r="A173" s="155" t="s">
        <v>126</v>
      </c>
      <c r="B173" s="80" t="s">
        <v>20</v>
      </c>
      <c r="C173" s="80" t="s">
        <v>48</v>
      </c>
      <c r="D173" s="338" t="s">
        <v>49</v>
      </c>
      <c r="E173" s="238"/>
      <c r="F173" s="434">
        <v>34.829620399999996</v>
      </c>
      <c r="G173" s="431">
        <v>43.537025499999999</v>
      </c>
      <c r="H173" s="414">
        <v>50.707829699999998</v>
      </c>
      <c r="I173" s="61" t="s">
        <v>12</v>
      </c>
      <c r="J173" s="77">
        <v>51.220030000000001</v>
      </c>
      <c r="K173" s="77">
        <v>53.781031500000005</v>
      </c>
      <c r="L173" s="211">
        <v>61.976236300000004</v>
      </c>
      <c r="M173" s="415">
        <v>81.952048000000005</v>
      </c>
      <c r="N173" s="211">
        <v>95.269255799999996</v>
      </c>
      <c r="O173" s="55">
        <v>96.293656400000003</v>
      </c>
      <c r="P173" s="211">
        <v>106.53766240000002</v>
      </c>
      <c r="Q173" s="55">
        <v>113.70846660000001</v>
      </c>
      <c r="R173" s="211">
        <v>117.80606900000001</v>
      </c>
      <c r="S173" s="76">
        <v>237.14873890000001</v>
      </c>
    </row>
    <row r="174" spans="1:19" ht="43.5" x14ac:dyDescent="0.35">
      <c r="A174" s="155" t="s">
        <v>130</v>
      </c>
      <c r="B174" s="80" t="s">
        <v>20</v>
      </c>
      <c r="C174" s="80" t="s">
        <v>48</v>
      </c>
      <c r="D174" s="338" t="s">
        <v>49</v>
      </c>
      <c r="E174" s="238"/>
      <c r="F174" s="434">
        <v>34.829620399999996</v>
      </c>
      <c r="G174" s="431">
        <v>43.537025499999999</v>
      </c>
      <c r="H174" s="414">
        <v>50.707829699999998</v>
      </c>
      <c r="I174" s="61" t="s">
        <v>12</v>
      </c>
      <c r="J174" s="77">
        <v>51.220030000000001</v>
      </c>
      <c r="K174" s="77">
        <v>53.781031500000005</v>
      </c>
      <c r="L174" s="211">
        <v>61.976236300000004</v>
      </c>
      <c r="M174" s="415">
        <v>81.952048000000005</v>
      </c>
      <c r="N174" s="211">
        <v>95.269255799999996</v>
      </c>
      <c r="O174" s="55">
        <v>96.293656400000003</v>
      </c>
      <c r="P174" s="211">
        <v>106.53766240000002</v>
      </c>
      <c r="Q174" s="55">
        <v>113.70846660000001</v>
      </c>
      <c r="R174" s="211">
        <v>117.80606900000001</v>
      </c>
      <c r="S174" s="76">
        <v>237.14873890000001</v>
      </c>
    </row>
    <row r="175" spans="1:19" ht="43.5" x14ac:dyDescent="0.35">
      <c r="A175" s="331" t="s">
        <v>122</v>
      </c>
      <c r="B175" s="332" t="s">
        <v>20</v>
      </c>
      <c r="C175" s="332" t="s">
        <v>48</v>
      </c>
      <c r="D175" s="340" t="s">
        <v>49</v>
      </c>
      <c r="E175" s="330"/>
      <c r="F175" s="438">
        <v>34.829620399999996</v>
      </c>
      <c r="G175" s="437">
        <v>43.537025499999999</v>
      </c>
      <c r="H175" s="415">
        <v>50.707829699999998</v>
      </c>
      <c r="I175" s="66" t="s">
        <v>12</v>
      </c>
      <c r="J175" s="77">
        <v>51.220030000000001</v>
      </c>
      <c r="K175" s="77">
        <v>53.781031500000005</v>
      </c>
      <c r="L175" s="212">
        <v>61.976236300000004</v>
      </c>
      <c r="M175" s="415">
        <v>81.952048000000005</v>
      </c>
      <c r="N175" s="212">
        <v>95.269255799999996</v>
      </c>
      <c r="O175" s="77">
        <v>96.293656400000003</v>
      </c>
      <c r="P175" s="212">
        <v>106.53766240000002</v>
      </c>
      <c r="Q175" s="77">
        <v>113.70846660000001</v>
      </c>
      <c r="R175" s="212">
        <v>117.80606900000001</v>
      </c>
      <c r="S175" s="78">
        <v>237.14873890000001</v>
      </c>
    </row>
    <row r="176" spans="1:19" ht="43.5" x14ac:dyDescent="0.35">
      <c r="A176" s="331" t="s">
        <v>132</v>
      </c>
      <c r="B176" s="332" t="s">
        <v>98</v>
      </c>
      <c r="C176" s="332" t="s">
        <v>99</v>
      </c>
      <c r="D176" s="340" t="s">
        <v>100</v>
      </c>
      <c r="E176" s="238"/>
      <c r="F176" s="351" t="s">
        <v>12</v>
      </c>
      <c r="G176" s="437">
        <v>43.537025499999999</v>
      </c>
      <c r="H176" s="415">
        <v>50.707829699999998</v>
      </c>
      <c r="I176" s="77" t="s">
        <v>12</v>
      </c>
      <c r="J176" s="77">
        <v>51.220030000000001</v>
      </c>
      <c r="K176" s="77">
        <v>53.781031500000005</v>
      </c>
      <c r="L176" s="211">
        <v>61.976236300000004</v>
      </c>
      <c r="M176" s="415">
        <v>81.952048000000005</v>
      </c>
      <c r="N176" s="211">
        <v>95.269255799999996</v>
      </c>
      <c r="O176" s="77">
        <v>96.293656400000003</v>
      </c>
      <c r="P176" s="211">
        <v>106.53766240000002</v>
      </c>
      <c r="Q176" s="77" t="s">
        <v>12</v>
      </c>
      <c r="R176" s="211">
        <v>117.80606900000001</v>
      </c>
      <c r="S176" s="78">
        <v>237.14873890000001</v>
      </c>
    </row>
    <row r="177" spans="1:19" ht="43.5" x14ac:dyDescent="0.35">
      <c r="A177" s="331" t="s">
        <v>132</v>
      </c>
      <c r="B177" s="80" t="s">
        <v>98</v>
      </c>
      <c r="C177" s="389" t="s">
        <v>831</v>
      </c>
      <c r="D177" s="390" t="s">
        <v>832</v>
      </c>
      <c r="E177" s="238"/>
      <c r="F177" s="434">
        <v>34.829620399999996</v>
      </c>
      <c r="G177" s="431">
        <v>43.537025499999999</v>
      </c>
      <c r="H177" s="414">
        <v>50.707829699999998</v>
      </c>
      <c r="I177" s="77" t="s">
        <v>12</v>
      </c>
      <c r="J177" s="55">
        <v>51.220030000000001</v>
      </c>
      <c r="K177" s="55">
        <v>53.781031500000005</v>
      </c>
      <c r="L177" s="211">
        <v>61.976236300000004</v>
      </c>
      <c r="M177" s="414">
        <v>81.952048000000005</v>
      </c>
      <c r="N177" s="211">
        <v>95.269255799999996</v>
      </c>
      <c r="O177" s="55">
        <v>96.293656400000003</v>
      </c>
      <c r="P177" s="211">
        <v>106.53766240000002</v>
      </c>
      <c r="Q177" s="55">
        <v>113.70846660000001</v>
      </c>
      <c r="R177" s="211">
        <v>117.80606900000001</v>
      </c>
      <c r="S177" s="76">
        <v>237.14873890000001</v>
      </c>
    </row>
    <row r="178" spans="1:19" ht="72.5" x14ac:dyDescent="0.35">
      <c r="A178" s="331" t="s">
        <v>132</v>
      </c>
      <c r="B178" s="80" t="s">
        <v>98</v>
      </c>
      <c r="C178" s="389" t="s">
        <v>844</v>
      </c>
      <c r="D178" s="390" t="s">
        <v>832</v>
      </c>
      <c r="E178" s="238">
        <v>4.5</v>
      </c>
      <c r="F178" s="434">
        <v>7.7399999999999993</v>
      </c>
      <c r="G178" s="431">
        <v>9.6755555555555546</v>
      </c>
      <c r="H178" s="414">
        <v>11.268888888888888</v>
      </c>
      <c r="I178" s="77" t="s">
        <v>12</v>
      </c>
      <c r="J178" s="55">
        <v>11.382228888888889</v>
      </c>
      <c r="K178" s="55">
        <v>11.951340333333333</v>
      </c>
      <c r="L178" s="211">
        <v>13.772496955555555</v>
      </c>
      <c r="M178" s="414">
        <v>18.211111111111112</v>
      </c>
      <c r="N178" s="211">
        <v>21.170945733333333</v>
      </c>
      <c r="O178" s="55">
        <v>21.398590311111111</v>
      </c>
      <c r="P178" s="211">
        <v>23.675036088888888</v>
      </c>
      <c r="Q178" s="55">
        <v>25.268548133333333</v>
      </c>
      <c r="R178" s="211">
        <v>26.179126444444442</v>
      </c>
      <c r="S178" s="76">
        <v>52.699719755555556</v>
      </c>
    </row>
    <row r="179" spans="1:19" ht="43.5" x14ac:dyDescent="0.35">
      <c r="A179" s="331" t="s">
        <v>133</v>
      </c>
      <c r="B179" s="332" t="s">
        <v>98</v>
      </c>
      <c r="C179" s="332" t="s">
        <v>99</v>
      </c>
      <c r="D179" s="340" t="s">
        <v>100</v>
      </c>
      <c r="E179" s="238"/>
      <c r="F179" s="351" t="s">
        <v>12</v>
      </c>
      <c r="G179" s="437">
        <v>43.537025499999999</v>
      </c>
      <c r="H179" s="415">
        <v>50.707829699999998</v>
      </c>
      <c r="I179" s="77" t="s">
        <v>12</v>
      </c>
      <c r="J179" s="77">
        <v>51.220030000000001</v>
      </c>
      <c r="K179" s="77">
        <v>53.781031500000005</v>
      </c>
      <c r="L179" s="211">
        <v>61.976236300000004</v>
      </c>
      <c r="M179" s="415">
        <v>81.952048000000005</v>
      </c>
      <c r="N179" s="211">
        <v>95.269255799999996</v>
      </c>
      <c r="O179" s="77">
        <v>96.293656400000003</v>
      </c>
      <c r="P179" s="211">
        <v>106.53766240000002</v>
      </c>
      <c r="Q179" s="77" t="s">
        <v>12</v>
      </c>
      <c r="R179" s="211">
        <v>117.80606900000001</v>
      </c>
      <c r="S179" s="78">
        <v>237.14873890000001</v>
      </c>
    </row>
    <row r="180" spans="1:19" ht="43.5" x14ac:dyDescent="0.35">
      <c r="A180" s="331" t="s">
        <v>133</v>
      </c>
      <c r="B180" s="80" t="s">
        <v>98</v>
      </c>
      <c r="C180" s="389" t="s">
        <v>831</v>
      </c>
      <c r="D180" s="390" t="s">
        <v>832</v>
      </c>
      <c r="E180" s="238"/>
      <c r="F180" s="434">
        <v>34.829620399999996</v>
      </c>
      <c r="G180" s="431">
        <v>43.537025499999999</v>
      </c>
      <c r="H180" s="414">
        <v>50.707829699999998</v>
      </c>
      <c r="I180" s="77" t="s">
        <v>12</v>
      </c>
      <c r="J180" s="55">
        <v>51.220030000000001</v>
      </c>
      <c r="K180" s="55">
        <v>53.781031500000005</v>
      </c>
      <c r="L180" s="211">
        <v>61.976236300000004</v>
      </c>
      <c r="M180" s="414">
        <v>81.952048000000005</v>
      </c>
      <c r="N180" s="211">
        <v>95.269255799999996</v>
      </c>
      <c r="O180" s="55">
        <v>96.293656400000003</v>
      </c>
      <c r="P180" s="211">
        <v>106.53766240000002</v>
      </c>
      <c r="Q180" s="55">
        <v>113.70846660000001</v>
      </c>
      <c r="R180" s="211">
        <v>117.80606900000001</v>
      </c>
      <c r="S180" s="76">
        <v>237.14873890000001</v>
      </c>
    </row>
    <row r="181" spans="1:19" ht="72.5" x14ac:dyDescent="0.35">
      <c r="A181" s="331" t="s">
        <v>133</v>
      </c>
      <c r="B181" s="80" t="s">
        <v>98</v>
      </c>
      <c r="C181" s="389" t="s">
        <v>844</v>
      </c>
      <c r="D181" s="390" t="s">
        <v>832</v>
      </c>
      <c r="E181" s="238">
        <v>4.5</v>
      </c>
      <c r="F181" s="434">
        <v>7.7399999999999993</v>
      </c>
      <c r="G181" s="431">
        <v>9.6755555555555546</v>
      </c>
      <c r="H181" s="414">
        <v>11.268888888888888</v>
      </c>
      <c r="I181" s="77" t="s">
        <v>12</v>
      </c>
      <c r="J181" s="55">
        <v>11.382228888888889</v>
      </c>
      <c r="K181" s="55">
        <v>11.951340333333333</v>
      </c>
      <c r="L181" s="211">
        <v>13.772496955555555</v>
      </c>
      <c r="M181" s="414">
        <v>18.211111111111112</v>
      </c>
      <c r="N181" s="211">
        <v>21.170945733333333</v>
      </c>
      <c r="O181" s="55">
        <v>21.398590311111111</v>
      </c>
      <c r="P181" s="211">
        <v>23.675036088888888</v>
      </c>
      <c r="Q181" s="55">
        <v>25.268548133333333</v>
      </c>
      <c r="R181" s="211">
        <v>26.179126444444442</v>
      </c>
      <c r="S181" s="76">
        <v>52.699719755555556</v>
      </c>
    </row>
    <row r="182" spans="1:19" ht="43.5" x14ac:dyDescent="0.35">
      <c r="A182" s="331" t="s">
        <v>134</v>
      </c>
      <c r="B182" s="332" t="s">
        <v>98</v>
      </c>
      <c r="C182" s="332" t="s">
        <v>99</v>
      </c>
      <c r="D182" s="340" t="s">
        <v>100</v>
      </c>
      <c r="E182" s="238"/>
      <c r="F182" s="351" t="s">
        <v>12</v>
      </c>
      <c r="G182" s="437">
        <v>43.537025499999999</v>
      </c>
      <c r="H182" s="415">
        <v>50.707829699999998</v>
      </c>
      <c r="I182" s="77" t="s">
        <v>12</v>
      </c>
      <c r="J182" s="77">
        <v>51.220030000000001</v>
      </c>
      <c r="K182" s="77">
        <v>53.781031500000005</v>
      </c>
      <c r="L182" s="211">
        <v>61.976236300000004</v>
      </c>
      <c r="M182" s="415">
        <v>81.952048000000005</v>
      </c>
      <c r="N182" s="211">
        <v>95.269255799999996</v>
      </c>
      <c r="O182" s="77">
        <v>96.293656400000003</v>
      </c>
      <c r="P182" s="211">
        <v>106.53766240000002</v>
      </c>
      <c r="Q182" s="77" t="s">
        <v>12</v>
      </c>
      <c r="R182" s="211">
        <v>117.80606900000001</v>
      </c>
      <c r="S182" s="78">
        <v>237.14873890000001</v>
      </c>
    </row>
    <row r="183" spans="1:19" ht="43.5" x14ac:dyDescent="0.35">
      <c r="A183" s="331" t="s">
        <v>134</v>
      </c>
      <c r="B183" s="80" t="s">
        <v>98</v>
      </c>
      <c r="C183" s="389" t="s">
        <v>843</v>
      </c>
      <c r="D183" s="390" t="s">
        <v>832</v>
      </c>
      <c r="E183" s="238"/>
      <c r="F183" s="434">
        <v>34.829620399999996</v>
      </c>
      <c r="G183" s="431">
        <v>43.537025499999999</v>
      </c>
      <c r="H183" s="414">
        <v>50.707829699999998</v>
      </c>
      <c r="I183" s="77" t="s">
        <v>12</v>
      </c>
      <c r="J183" s="55">
        <v>51.220030000000001</v>
      </c>
      <c r="K183" s="55">
        <v>53.781031500000005</v>
      </c>
      <c r="L183" s="211">
        <v>61.976236300000004</v>
      </c>
      <c r="M183" s="414">
        <v>81.952048000000005</v>
      </c>
      <c r="N183" s="211">
        <v>95.269255799999996</v>
      </c>
      <c r="O183" s="55">
        <v>96.293656400000003</v>
      </c>
      <c r="P183" s="211">
        <v>106.53766240000002</v>
      </c>
      <c r="Q183" s="55">
        <v>113.70846660000001</v>
      </c>
      <c r="R183" s="211">
        <v>117.80606900000001</v>
      </c>
      <c r="S183" s="76">
        <v>237.14873890000001</v>
      </c>
    </row>
    <row r="184" spans="1:19" ht="72.5" x14ac:dyDescent="0.35">
      <c r="A184" s="331" t="s">
        <v>134</v>
      </c>
      <c r="B184" s="332" t="s">
        <v>98</v>
      </c>
      <c r="C184" s="391" t="s">
        <v>844</v>
      </c>
      <c r="D184" s="392" t="s">
        <v>832</v>
      </c>
      <c r="E184" s="330">
        <v>4.5</v>
      </c>
      <c r="F184" s="438">
        <v>7.7399999999999993</v>
      </c>
      <c r="G184" s="437">
        <v>9.6755555555555546</v>
      </c>
      <c r="H184" s="415">
        <v>11.268888888888888</v>
      </c>
      <c r="I184" s="77" t="s">
        <v>12</v>
      </c>
      <c r="J184" s="77">
        <v>11.382228888888889</v>
      </c>
      <c r="K184" s="77">
        <v>11.951340333333333</v>
      </c>
      <c r="L184" s="212">
        <v>13.772496955555555</v>
      </c>
      <c r="M184" s="415">
        <v>18.211111111111112</v>
      </c>
      <c r="N184" s="212">
        <v>21.170945733333333</v>
      </c>
      <c r="O184" s="77">
        <v>21.398590311111111</v>
      </c>
      <c r="P184" s="212">
        <v>23.675036088888888</v>
      </c>
      <c r="Q184" s="77">
        <v>25.268548133333333</v>
      </c>
      <c r="R184" s="212">
        <v>26.179126444444442</v>
      </c>
      <c r="S184" s="78">
        <v>52.699719755555556</v>
      </c>
    </row>
  </sheetData>
  <sheetProtection algorithmName="SHA-512" hashValue="m1eV5cHzwR5Vir8k3r+8+pwe846JTlZX3i5mI3yBGCFOKKdzG/dbI618sYZhG0GJfrDCQoqndKLDj6FnP2zauA==" saltValue="qhO7N7KWeRMEsvoGZjYdQg==" spinCount="100000" sheet="1" sort="0" autoFilter="0"/>
  <mergeCells count="1">
    <mergeCell ref="A1:S1"/>
  </mergeCells>
  <phoneticPr fontId="11" type="noConversion"/>
  <pageMargins left="0.25" right="0.25" top="0.75" bottom="0.75" header="0.3" footer="0.3"/>
  <pageSetup scale="5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951B5-190E-4D7A-819D-F6B8F8FCFCE1}">
  <sheetPr>
    <tabColor rgb="FFFF5050"/>
    <pageSetUpPr fitToPage="1"/>
  </sheetPr>
  <dimension ref="A1:S184"/>
  <sheetViews>
    <sheetView topLeftCell="A2" zoomScale="85" zoomScaleNormal="85" workbookViewId="0">
      <selection activeCell="M194" sqref="M194"/>
    </sheetView>
  </sheetViews>
  <sheetFormatPr defaultColWidth="8.7265625" defaultRowHeight="14.5" x14ac:dyDescent="0.35"/>
  <cols>
    <col min="1" max="1" width="20.54296875" style="2" customWidth="1"/>
    <col min="2" max="2" width="20.54296875" style="2" bestFit="1" customWidth="1"/>
    <col min="3" max="3" width="21.54296875" style="2" bestFit="1" customWidth="1"/>
    <col min="4" max="4" width="9.81640625" style="2" bestFit="1" customWidth="1"/>
    <col min="5" max="5" width="10.1796875" style="2" hidden="1" customWidth="1"/>
    <col min="6" max="19" width="16.54296875" style="2" customWidth="1"/>
    <col min="20" max="16384" width="8.7265625" style="2"/>
  </cols>
  <sheetData>
    <row r="1" spans="1:19" ht="28.5" customHeight="1" x14ac:dyDescent="0.35">
      <c r="A1" s="490" t="s">
        <v>756</v>
      </c>
      <c r="B1" s="490"/>
      <c r="C1" s="490"/>
      <c r="D1" s="490"/>
      <c r="E1" s="490"/>
      <c r="F1" s="490"/>
      <c r="G1" s="490"/>
      <c r="H1" s="490"/>
      <c r="I1" s="490"/>
      <c r="J1" s="490"/>
      <c r="K1" s="490"/>
      <c r="L1" s="490"/>
      <c r="M1" s="490"/>
      <c r="N1" s="490"/>
      <c r="O1" s="490"/>
      <c r="P1" s="490"/>
      <c r="Q1" s="490"/>
      <c r="R1" s="490"/>
      <c r="S1" s="490"/>
    </row>
    <row r="2" spans="1:19" s="24" customFormat="1" ht="101.5" x14ac:dyDescent="0.35">
      <c r="A2" s="73" t="s">
        <v>0</v>
      </c>
      <c r="B2" s="74" t="s">
        <v>1</v>
      </c>
      <c r="C2" s="74" t="s">
        <v>2</v>
      </c>
      <c r="D2" s="74" t="s">
        <v>3</v>
      </c>
      <c r="E2" s="74" t="s">
        <v>777</v>
      </c>
      <c r="F2" s="420" t="s">
        <v>1109</v>
      </c>
      <c r="G2" s="419" t="s">
        <v>1128</v>
      </c>
      <c r="H2" s="419" t="s">
        <v>1126</v>
      </c>
      <c r="I2" s="74" t="s">
        <v>4</v>
      </c>
      <c r="J2" s="74" t="s">
        <v>5</v>
      </c>
      <c r="K2" s="74" t="s">
        <v>6</v>
      </c>
      <c r="L2" s="58" t="s">
        <v>1110</v>
      </c>
      <c r="M2" s="419" t="s">
        <v>1125</v>
      </c>
      <c r="N2" s="58" t="s">
        <v>1111</v>
      </c>
      <c r="O2" s="74" t="s">
        <v>1112</v>
      </c>
      <c r="P2" s="74" t="s">
        <v>1113</v>
      </c>
      <c r="Q2" s="74" t="s">
        <v>1114</v>
      </c>
      <c r="R2" s="74" t="s">
        <v>1115</v>
      </c>
      <c r="S2" s="75" t="s">
        <v>1123</v>
      </c>
    </row>
    <row r="3" spans="1:19" s="24" customFormat="1" ht="29" x14ac:dyDescent="0.35">
      <c r="A3" s="214" t="s">
        <v>122</v>
      </c>
      <c r="B3" s="215" t="s">
        <v>786</v>
      </c>
      <c r="C3" s="210" t="s">
        <v>787</v>
      </c>
      <c r="D3" s="215" t="s">
        <v>775</v>
      </c>
      <c r="E3" s="206"/>
      <c r="F3" s="451">
        <v>25</v>
      </c>
      <c r="G3" s="446">
        <v>25</v>
      </c>
      <c r="H3" s="447">
        <v>25</v>
      </c>
      <c r="I3" s="220">
        <v>25</v>
      </c>
      <c r="J3" s="220">
        <v>25</v>
      </c>
      <c r="K3" s="220">
        <v>25</v>
      </c>
      <c r="L3" s="218">
        <v>25</v>
      </c>
      <c r="M3" s="447">
        <v>25</v>
      </c>
      <c r="N3" s="218">
        <v>25</v>
      </c>
      <c r="O3" s="220">
        <v>25</v>
      </c>
      <c r="P3" s="220">
        <v>25</v>
      </c>
      <c r="Q3" s="218">
        <v>25</v>
      </c>
      <c r="R3" s="218">
        <v>25</v>
      </c>
      <c r="S3" s="221">
        <v>25</v>
      </c>
    </row>
    <row r="4" spans="1:19" ht="72.5" x14ac:dyDescent="0.35">
      <c r="A4" s="59" t="s">
        <v>122</v>
      </c>
      <c r="B4" s="54" t="s">
        <v>123</v>
      </c>
      <c r="C4" s="60" t="s">
        <v>990</v>
      </c>
      <c r="D4" s="54" t="s">
        <v>125</v>
      </c>
      <c r="E4" s="54"/>
      <c r="F4" s="412">
        <v>395.00200000000001</v>
      </c>
      <c r="G4" s="414">
        <v>395.00200000000001</v>
      </c>
      <c r="H4" s="414">
        <v>395.00200000000001</v>
      </c>
      <c r="I4" s="55">
        <v>395.00200000000001</v>
      </c>
      <c r="J4" s="55">
        <v>395.00200000000001</v>
      </c>
      <c r="K4" s="55">
        <v>395.00200000000001</v>
      </c>
      <c r="L4" s="55">
        <v>395.00200000000001</v>
      </c>
      <c r="M4" s="414">
        <v>395.00200000000001</v>
      </c>
      <c r="N4" s="55">
        <v>395.00200000000001</v>
      </c>
      <c r="O4" s="55">
        <v>395.00200000000001</v>
      </c>
      <c r="P4" s="55">
        <v>395.00200000000001</v>
      </c>
      <c r="Q4" s="55">
        <v>395.00200000000001</v>
      </c>
      <c r="R4" s="55">
        <v>395.00200000000001</v>
      </c>
      <c r="S4" s="76">
        <v>395.00200000000001</v>
      </c>
    </row>
    <row r="5" spans="1:19" ht="43.5" x14ac:dyDescent="0.35">
      <c r="A5" s="59" t="s">
        <v>126</v>
      </c>
      <c r="B5" s="54" t="s">
        <v>127</v>
      </c>
      <c r="C5" s="60" t="s">
        <v>989</v>
      </c>
      <c r="D5" s="54" t="s">
        <v>129</v>
      </c>
      <c r="E5" s="54">
        <v>4</v>
      </c>
      <c r="F5" s="414">
        <v>284.67536999999999</v>
      </c>
      <c r="G5" s="414">
        <v>284.67536999999999</v>
      </c>
      <c r="H5" s="414">
        <v>284.67536999999999</v>
      </c>
      <c r="I5" s="61">
        <v>284.67536999999999</v>
      </c>
      <c r="J5" s="61">
        <v>284.67536999999999</v>
      </c>
      <c r="K5" s="61">
        <v>284.67536999999999</v>
      </c>
      <c r="L5" s="61">
        <v>284.67536999999999</v>
      </c>
      <c r="M5" s="414">
        <v>284.67536999999999</v>
      </c>
      <c r="N5" s="61">
        <v>284.67536999999999</v>
      </c>
      <c r="O5" s="61">
        <v>284.67536999999999</v>
      </c>
      <c r="P5" s="61">
        <v>284.67536999999999</v>
      </c>
      <c r="Q5" s="61">
        <v>284.67536999999999</v>
      </c>
      <c r="R5" s="61">
        <v>284.67536999999999</v>
      </c>
      <c r="S5" s="61">
        <v>284.67536999999999</v>
      </c>
    </row>
    <row r="6" spans="1:19" ht="43.5" x14ac:dyDescent="0.35">
      <c r="A6" s="59" t="s">
        <v>130</v>
      </c>
      <c r="B6" s="54" t="s">
        <v>127</v>
      </c>
      <c r="C6" s="60" t="s">
        <v>989</v>
      </c>
      <c r="D6" s="54" t="s">
        <v>129</v>
      </c>
      <c r="E6" s="54">
        <v>4</v>
      </c>
      <c r="F6" s="414">
        <v>334.07040000000001</v>
      </c>
      <c r="G6" s="414">
        <v>334.07040000000001</v>
      </c>
      <c r="H6" s="414">
        <v>334.07040000000001</v>
      </c>
      <c r="I6" s="61">
        <v>334.07040000000001</v>
      </c>
      <c r="J6" s="61">
        <v>334.07040000000001</v>
      </c>
      <c r="K6" s="61">
        <v>334.07040000000001</v>
      </c>
      <c r="L6" s="61">
        <v>334.07040000000001</v>
      </c>
      <c r="M6" s="414">
        <v>334.07040000000001</v>
      </c>
      <c r="N6" s="61">
        <v>334.07040000000001</v>
      </c>
      <c r="O6" s="61">
        <v>334.07040000000001</v>
      </c>
      <c r="P6" s="61">
        <v>334.07040000000001</v>
      </c>
      <c r="Q6" s="61">
        <v>334.07040000000001</v>
      </c>
      <c r="R6" s="61">
        <v>334.07040000000001</v>
      </c>
      <c r="S6" s="61">
        <v>334.07040000000001</v>
      </c>
    </row>
    <row r="7" spans="1:19" x14ac:dyDescent="0.35">
      <c r="A7" s="59" t="s">
        <v>122</v>
      </c>
      <c r="B7" s="54" t="s">
        <v>10</v>
      </c>
      <c r="C7" s="60" t="s">
        <v>11</v>
      </c>
      <c r="D7" s="54">
        <v>90785</v>
      </c>
      <c r="E7" s="54"/>
      <c r="F7" s="412">
        <v>0</v>
      </c>
      <c r="G7" s="414">
        <v>0</v>
      </c>
      <c r="H7" s="414">
        <v>0</v>
      </c>
      <c r="I7" s="61" t="s">
        <v>12</v>
      </c>
      <c r="J7" s="61">
        <v>0</v>
      </c>
      <c r="K7" s="61">
        <v>0</v>
      </c>
      <c r="L7" s="61">
        <v>0</v>
      </c>
      <c r="M7" s="414">
        <v>0</v>
      </c>
      <c r="N7" s="61">
        <v>0</v>
      </c>
      <c r="O7" s="61">
        <v>0</v>
      </c>
      <c r="P7" s="61">
        <v>0</v>
      </c>
      <c r="Q7" s="61">
        <v>0</v>
      </c>
      <c r="R7" s="61">
        <v>0</v>
      </c>
      <c r="S7" s="62">
        <v>0</v>
      </c>
    </row>
    <row r="8" spans="1:19" ht="29" x14ac:dyDescent="0.35">
      <c r="A8" s="59" t="s">
        <v>122</v>
      </c>
      <c r="B8" s="54" t="s">
        <v>13</v>
      </c>
      <c r="C8" s="60" t="s">
        <v>14</v>
      </c>
      <c r="D8" s="54">
        <v>90791</v>
      </c>
      <c r="E8" s="54"/>
      <c r="F8" s="62" t="s">
        <v>12</v>
      </c>
      <c r="G8" s="61" t="s">
        <v>12</v>
      </c>
      <c r="H8" s="61" t="s">
        <v>12</v>
      </c>
      <c r="I8" s="61" t="s">
        <v>12</v>
      </c>
      <c r="J8" s="61" t="s">
        <v>12</v>
      </c>
      <c r="K8" s="61" t="s">
        <v>12</v>
      </c>
      <c r="L8" s="61">
        <v>0</v>
      </c>
      <c r="M8" s="61" t="s">
        <v>12</v>
      </c>
      <c r="N8" s="61">
        <v>0</v>
      </c>
      <c r="O8" s="61" t="s">
        <v>12</v>
      </c>
      <c r="P8" s="61">
        <v>0</v>
      </c>
      <c r="Q8" s="61" t="s">
        <v>12</v>
      </c>
      <c r="R8" s="61">
        <v>0</v>
      </c>
      <c r="S8" s="62">
        <v>0</v>
      </c>
    </row>
    <row r="9" spans="1:19" ht="43.5" x14ac:dyDescent="0.35">
      <c r="A9" s="59" t="s">
        <v>122</v>
      </c>
      <c r="B9" s="54" t="s">
        <v>16</v>
      </c>
      <c r="C9" s="60" t="s">
        <v>999</v>
      </c>
      <c r="D9" s="54">
        <v>90846</v>
      </c>
      <c r="E9" s="54"/>
      <c r="F9" s="62" t="s">
        <v>12</v>
      </c>
      <c r="G9" s="61" t="s">
        <v>12</v>
      </c>
      <c r="H9" s="61" t="s">
        <v>12</v>
      </c>
      <c r="I9" s="61" t="s">
        <v>12</v>
      </c>
      <c r="J9" s="61" t="s">
        <v>12</v>
      </c>
      <c r="K9" s="61" t="s">
        <v>12</v>
      </c>
      <c r="L9" s="61">
        <v>0</v>
      </c>
      <c r="M9" s="61" t="s">
        <v>12</v>
      </c>
      <c r="N9" s="61">
        <v>0</v>
      </c>
      <c r="O9" s="61" t="s">
        <v>12</v>
      </c>
      <c r="P9" s="61">
        <v>0</v>
      </c>
      <c r="Q9" s="61" t="s">
        <v>12</v>
      </c>
      <c r="R9" s="61">
        <v>0</v>
      </c>
      <c r="S9" s="62">
        <v>0</v>
      </c>
    </row>
    <row r="10" spans="1:19" ht="58" x14ac:dyDescent="0.35">
      <c r="A10" s="59" t="s">
        <v>122</v>
      </c>
      <c r="B10" s="54" t="s">
        <v>16</v>
      </c>
      <c r="C10" s="60" t="s">
        <v>1001</v>
      </c>
      <c r="D10" s="54">
        <v>90847</v>
      </c>
      <c r="E10" s="54"/>
      <c r="F10" s="62" t="s">
        <v>12</v>
      </c>
      <c r="G10" s="61" t="s">
        <v>12</v>
      </c>
      <c r="H10" s="61" t="s">
        <v>12</v>
      </c>
      <c r="I10" s="61" t="s">
        <v>12</v>
      </c>
      <c r="J10" s="61" t="s">
        <v>12</v>
      </c>
      <c r="K10" s="61" t="s">
        <v>12</v>
      </c>
      <c r="L10" s="61">
        <v>0</v>
      </c>
      <c r="M10" s="61" t="s">
        <v>12</v>
      </c>
      <c r="N10" s="61">
        <v>0</v>
      </c>
      <c r="O10" s="61" t="s">
        <v>12</v>
      </c>
      <c r="P10" s="61">
        <v>0</v>
      </c>
      <c r="Q10" s="61" t="s">
        <v>12</v>
      </c>
      <c r="R10" s="61">
        <v>0</v>
      </c>
      <c r="S10" s="62">
        <v>0</v>
      </c>
    </row>
    <row r="11" spans="1:19" ht="43.5" x14ac:dyDescent="0.35">
      <c r="A11" s="59" t="s">
        <v>122</v>
      </c>
      <c r="B11" s="54" t="s">
        <v>16</v>
      </c>
      <c r="C11" s="60" t="s">
        <v>17</v>
      </c>
      <c r="D11" s="54">
        <v>90849</v>
      </c>
      <c r="E11" s="54"/>
      <c r="F11" s="62" t="s">
        <v>12</v>
      </c>
      <c r="G11" s="61" t="s">
        <v>12</v>
      </c>
      <c r="H11" s="61" t="s">
        <v>12</v>
      </c>
      <c r="I11" s="61" t="s">
        <v>12</v>
      </c>
      <c r="J11" s="61" t="s">
        <v>12</v>
      </c>
      <c r="K11" s="61" t="s">
        <v>12</v>
      </c>
      <c r="L11" s="61">
        <v>0</v>
      </c>
      <c r="M11" s="61" t="s">
        <v>12</v>
      </c>
      <c r="N11" s="61">
        <v>0</v>
      </c>
      <c r="O11" s="61" t="s">
        <v>12</v>
      </c>
      <c r="P11" s="61">
        <v>0</v>
      </c>
      <c r="Q11" s="61" t="s">
        <v>12</v>
      </c>
      <c r="R11" s="61">
        <v>0</v>
      </c>
      <c r="S11" s="62">
        <v>0</v>
      </c>
    </row>
    <row r="12" spans="1:19" ht="116" x14ac:dyDescent="0.35">
      <c r="A12" s="59" t="s">
        <v>122</v>
      </c>
      <c r="B12" s="54" t="s">
        <v>13</v>
      </c>
      <c r="C12" s="60" t="s">
        <v>18</v>
      </c>
      <c r="D12" s="54">
        <v>90885</v>
      </c>
      <c r="E12" s="54"/>
      <c r="F12" s="62" t="s">
        <v>12</v>
      </c>
      <c r="G12" s="61" t="s">
        <v>12</v>
      </c>
      <c r="H12" s="61" t="s">
        <v>12</v>
      </c>
      <c r="I12" s="61" t="s">
        <v>12</v>
      </c>
      <c r="J12" s="61" t="s">
        <v>12</v>
      </c>
      <c r="K12" s="61" t="s">
        <v>12</v>
      </c>
      <c r="L12" s="61">
        <v>0</v>
      </c>
      <c r="M12" s="61" t="s">
        <v>12</v>
      </c>
      <c r="N12" s="61">
        <v>0</v>
      </c>
      <c r="O12" s="61" t="s">
        <v>12</v>
      </c>
      <c r="P12" s="61">
        <v>0</v>
      </c>
      <c r="Q12" s="61" t="s">
        <v>12</v>
      </c>
      <c r="R12" s="61">
        <v>0</v>
      </c>
      <c r="S12" s="62">
        <v>0</v>
      </c>
    </row>
    <row r="13" spans="1:19" ht="101.5" x14ac:dyDescent="0.35">
      <c r="A13" s="59" t="s">
        <v>122</v>
      </c>
      <c r="B13" s="54" t="s">
        <v>10</v>
      </c>
      <c r="C13" s="60" t="s">
        <v>19</v>
      </c>
      <c r="D13" s="54">
        <v>90887</v>
      </c>
      <c r="E13" s="54"/>
      <c r="F13" s="62" t="s">
        <v>12</v>
      </c>
      <c r="G13" s="61" t="s">
        <v>12</v>
      </c>
      <c r="H13" s="61" t="s">
        <v>12</v>
      </c>
      <c r="I13" s="61" t="s">
        <v>12</v>
      </c>
      <c r="J13" s="61" t="s">
        <v>12</v>
      </c>
      <c r="K13" s="61" t="s">
        <v>12</v>
      </c>
      <c r="L13" s="61">
        <v>0</v>
      </c>
      <c r="M13" s="414">
        <v>0</v>
      </c>
      <c r="N13" s="61">
        <v>0</v>
      </c>
      <c r="O13" s="61">
        <v>0</v>
      </c>
      <c r="P13" s="61">
        <v>0</v>
      </c>
      <c r="Q13" s="61">
        <v>0</v>
      </c>
      <c r="R13" s="61">
        <v>0</v>
      </c>
      <c r="S13" s="62">
        <v>0</v>
      </c>
    </row>
    <row r="14" spans="1:19" ht="29" x14ac:dyDescent="0.35">
      <c r="A14" s="59" t="s">
        <v>122</v>
      </c>
      <c r="B14" s="54" t="s">
        <v>13</v>
      </c>
      <c r="C14" s="60" t="s">
        <v>22</v>
      </c>
      <c r="D14" s="54">
        <v>96130</v>
      </c>
      <c r="E14" s="54"/>
      <c r="F14" s="62" t="s">
        <v>12</v>
      </c>
      <c r="G14" s="61" t="s">
        <v>12</v>
      </c>
      <c r="H14" s="61" t="s">
        <v>12</v>
      </c>
      <c r="I14" s="61" t="s">
        <v>12</v>
      </c>
      <c r="J14" s="61" t="s">
        <v>12</v>
      </c>
      <c r="K14" s="61" t="s">
        <v>12</v>
      </c>
      <c r="L14" s="61" t="s">
        <v>12</v>
      </c>
      <c r="M14" s="61" t="s">
        <v>12</v>
      </c>
      <c r="N14" s="61">
        <v>0</v>
      </c>
      <c r="O14" s="61" t="s">
        <v>12</v>
      </c>
      <c r="P14" s="61">
        <v>0</v>
      </c>
      <c r="Q14" s="61" t="s">
        <v>12</v>
      </c>
      <c r="R14" s="61">
        <v>0</v>
      </c>
      <c r="S14" s="62">
        <v>0</v>
      </c>
    </row>
    <row r="15" spans="1:19" ht="43.5" x14ac:dyDescent="0.35">
      <c r="A15" s="59" t="s">
        <v>122</v>
      </c>
      <c r="B15" s="54" t="s">
        <v>13</v>
      </c>
      <c r="C15" s="60" t="s">
        <v>23</v>
      </c>
      <c r="D15" s="54">
        <v>96131</v>
      </c>
      <c r="E15" s="54"/>
      <c r="F15" s="62" t="s">
        <v>12</v>
      </c>
      <c r="G15" s="61" t="s">
        <v>12</v>
      </c>
      <c r="H15" s="61" t="s">
        <v>12</v>
      </c>
      <c r="I15" s="61" t="s">
        <v>12</v>
      </c>
      <c r="J15" s="61" t="s">
        <v>12</v>
      </c>
      <c r="K15" s="61" t="s">
        <v>12</v>
      </c>
      <c r="L15" s="61" t="s">
        <v>12</v>
      </c>
      <c r="M15" s="61" t="s">
        <v>12</v>
      </c>
      <c r="N15" s="61">
        <v>0</v>
      </c>
      <c r="O15" s="61" t="s">
        <v>12</v>
      </c>
      <c r="P15" s="61">
        <v>0</v>
      </c>
      <c r="Q15" s="61" t="s">
        <v>12</v>
      </c>
      <c r="R15" s="61">
        <v>0</v>
      </c>
      <c r="S15" s="62">
        <v>0</v>
      </c>
    </row>
    <row r="16" spans="1:19" ht="72.5" x14ac:dyDescent="0.35">
      <c r="A16" s="59" t="s">
        <v>122</v>
      </c>
      <c r="B16" s="54" t="s">
        <v>10</v>
      </c>
      <c r="C16" s="60" t="s">
        <v>25</v>
      </c>
      <c r="D16" s="54">
        <v>96170</v>
      </c>
      <c r="E16" s="54"/>
      <c r="F16" s="412">
        <v>0</v>
      </c>
      <c r="G16" s="414">
        <v>0</v>
      </c>
      <c r="H16" s="414">
        <v>0</v>
      </c>
      <c r="I16" s="61" t="s">
        <v>12</v>
      </c>
      <c r="J16" s="61" t="s">
        <v>12</v>
      </c>
      <c r="K16" s="61" t="s">
        <v>12</v>
      </c>
      <c r="L16" s="61">
        <v>0</v>
      </c>
      <c r="M16" s="414">
        <v>0</v>
      </c>
      <c r="N16" s="61">
        <v>0</v>
      </c>
      <c r="O16" s="61">
        <v>0</v>
      </c>
      <c r="P16" s="61">
        <v>0</v>
      </c>
      <c r="Q16" s="61" t="s">
        <v>12</v>
      </c>
      <c r="R16" s="61">
        <v>0</v>
      </c>
      <c r="S16" s="62">
        <v>0</v>
      </c>
    </row>
    <row r="17" spans="1:19" ht="87" x14ac:dyDescent="0.35">
      <c r="A17" s="59" t="s">
        <v>122</v>
      </c>
      <c r="B17" s="54" t="s">
        <v>10</v>
      </c>
      <c r="C17" s="60" t="s">
        <v>26</v>
      </c>
      <c r="D17" s="54">
        <v>96171</v>
      </c>
      <c r="E17" s="54"/>
      <c r="F17" s="412">
        <v>0</v>
      </c>
      <c r="G17" s="414">
        <v>0</v>
      </c>
      <c r="H17" s="414">
        <v>0</v>
      </c>
      <c r="I17" s="61" t="s">
        <v>12</v>
      </c>
      <c r="J17" s="61" t="s">
        <v>12</v>
      </c>
      <c r="K17" s="61" t="s">
        <v>12</v>
      </c>
      <c r="L17" s="61">
        <v>0</v>
      </c>
      <c r="M17" s="414">
        <v>0</v>
      </c>
      <c r="N17" s="61">
        <v>0</v>
      </c>
      <c r="O17" s="61">
        <v>0</v>
      </c>
      <c r="P17" s="61">
        <v>0</v>
      </c>
      <c r="Q17" s="61" t="s">
        <v>12</v>
      </c>
      <c r="R17" s="61">
        <v>0</v>
      </c>
      <c r="S17" s="62">
        <v>0</v>
      </c>
    </row>
    <row r="18" spans="1:19" ht="116" x14ac:dyDescent="0.35">
      <c r="A18" s="59" t="s">
        <v>122</v>
      </c>
      <c r="B18" s="54" t="s">
        <v>13</v>
      </c>
      <c r="C18" s="104" t="s">
        <v>1017</v>
      </c>
      <c r="D18" s="54" t="s">
        <v>58</v>
      </c>
      <c r="E18" s="54"/>
      <c r="F18" s="412">
        <v>0</v>
      </c>
      <c r="G18" s="414">
        <v>0</v>
      </c>
      <c r="H18" s="414">
        <v>0</v>
      </c>
      <c r="I18" s="61" t="s">
        <v>12</v>
      </c>
      <c r="J18" s="61">
        <v>0</v>
      </c>
      <c r="K18" s="61">
        <v>0</v>
      </c>
      <c r="L18" s="61">
        <v>0</v>
      </c>
      <c r="M18" s="414">
        <v>0</v>
      </c>
      <c r="N18" s="61">
        <v>0</v>
      </c>
      <c r="O18" s="61">
        <v>0</v>
      </c>
      <c r="P18" s="61">
        <v>0</v>
      </c>
      <c r="Q18" s="61">
        <v>0</v>
      </c>
      <c r="R18" s="61">
        <v>0</v>
      </c>
      <c r="S18" s="62">
        <v>0</v>
      </c>
    </row>
    <row r="19" spans="1:19" ht="43.5" x14ac:dyDescent="0.35">
      <c r="A19" s="59" t="s">
        <v>122</v>
      </c>
      <c r="B19" s="54" t="s">
        <v>59</v>
      </c>
      <c r="C19" s="60" t="s">
        <v>60</v>
      </c>
      <c r="D19" s="54" t="s">
        <v>61</v>
      </c>
      <c r="E19" s="54"/>
      <c r="F19" s="62" t="s">
        <v>12</v>
      </c>
      <c r="G19" s="61" t="s">
        <v>12</v>
      </c>
      <c r="H19" s="61" t="s">
        <v>12</v>
      </c>
      <c r="I19" s="61" t="s">
        <v>12</v>
      </c>
      <c r="J19" s="61">
        <v>0</v>
      </c>
      <c r="K19" s="61">
        <v>0</v>
      </c>
      <c r="L19" s="61">
        <v>0</v>
      </c>
      <c r="M19" s="414">
        <v>0</v>
      </c>
      <c r="N19" s="61">
        <v>0</v>
      </c>
      <c r="O19" s="61">
        <v>0</v>
      </c>
      <c r="P19" s="61">
        <v>0</v>
      </c>
      <c r="Q19" s="61" t="s">
        <v>12</v>
      </c>
      <c r="R19" s="61">
        <v>0</v>
      </c>
      <c r="S19" s="62">
        <v>0</v>
      </c>
    </row>
    <row r="20" spans="1:19" ht="58" x14ac:dyDescent="0.35">
      <c r="A20" s="59" t="s">
        <v>122</v>
      </c>
      <c r="B20" s="54" t="s">
        <v>62</v>
      </c>
      <c r="C20" s="60" t="s">
        <v>63</v>
      </c>
      <c r="D20" s="54" t="s">
        <v>64</v>
      </c>
      <c r="E20" s="54"/>
      <c r="F20" s="62" t="s">
        <v>12</v>
      </c>
      <c r="G20" s="61" t="s">
        <v>12</v>
      </c>
      <c r="H20" s="61" t="s">
        <v>12</v>
      </c>
      <c r="I20" s="61" t="s">
        <v>12</v>
      </c>
      <c r="J20" s="61">
        <v>0</v>
      </c>
      <c r="K20" s="61">
        <v>0</v>
      </c>
      <c r="L20" s="61">
        <v>0</v>
      </c>
      <c r="M20" s="414">
        <v>0</v>
      </c>
      <c r="N20" s="61">
        <v>0</v>
      </c>
      <c r="O20" s="61">
        <v>0</v>
      </c>
      <c r="P20" s="61">
        <v>0</v>
      </c>
      <c r="Q20" s="61" t="s">
        <v>12</v>
      </c>
      <c r="R20" s="61">
        <v>0</v>
      </c>
      <c r="S20" s="62">
        <v>0</v>
      </c>
    </row>
    <row r="21" spans="1:19" ht="58" x14ac:dyDescent="0.35">
      <c r="A21" s="59" t="s">
        <v>122</v>
      </c>
      <c r="B21" s="54" t="s">
        <v>65</v>
      </c>
      <c r="C21" s="60" t="s">
        <v>66</v>
      </c>
      <c r="D21" s="54" t="s">
        <v>67</v>
      </c>
      <c r="E21" s="54"/>
      <c r="F21" s="62" t="s">
        <v>12</v>
      </c>
      <c r="G21" s="414">
        <v>0</v>
      </c>
      <c r="H21" s="414">
        <v>0</v>
      </c>
      <c r="I21" s="61" t="s">
        <v>12</v>
      </c>
      <c r="J21" s="61">
        <v>0</v>
      </c>
      <c r="K21" s="61">
        <v>0</v>
      </c>
      <c r="L21" s="61">
        <v>0</v>
      </c>
      <c r="M21" s="414">
        <v>0</v>
      </c>
      <c r="N21" s="61">
        <v>0</v>
      </c>
      <c r="O21" s="61">
        <v>0</v>
      </c>
      <c r="P21" s="61">
        <v>0</v>
      </c>
      <c r="Q21" s="61" t="s">
        <v>12</v>
      </c>
      <c r="R21" s="61">
        <v>0</v>
      </c>
      <c r="S21" s="62">
        <v>0</v>
      </c>
    </row>
    <row r="22" spans="1:19" ht="101.5" x14ac:dyDescent="0.35">
      <c r="A22" s="59" t="s">
        <v>122</v>
      </c>
      <c r="B22" s="54" t="s">
        <v>68</v>
      </c>
      <c r="C22" s="60" t="s">
        <v>69</v>
      </c>
      <c r="D22" s="54" t="s">
        <v>70</v>
      </c>
      <c r="E22" s="54"/>
      <c r="F22" s="62" t="s">
        <v>12</v>
      </c>
      <c r="G22" s="61" t="s">
        <v>12</v>
      </c>
      <c r="H22" s="61" t="s">
        <v>12</v>
      </c>
      <c r="I22" s="55">
        <f>50.8255035/4.5</f>
        <v>11.294556333333334</v>
      </c>
      <c r="J22" s="61" t="s">
        <v>12</v>
      </c>
      <c r="K22" s="61" t="s">
        <v>12</v>
      </c>
      <c r="L22" s="61" t="s">
        <v>12</v>
      </c>
      <c r="M22" s="61" t="s">
        <v>12</v>
      </c>
      <c r="N22" s="61" t="s">
        <v>12</v>
      </c>
      <c r="O22" s="61" t="s">
        <v>12</v>
      </c>
      <c r="P22" s="61" t="s">
        <v>12</v>
      </c>
      <c r="Q22" s="61" t="s">
        <v>12</v>
      </c>
      <c r="R22" s="61" t="s">
        <v>12</v>
      </c>
      <c r="S22" s="62" t="s">
        <v>12</v>
      </c>
    </row>
    <row r="23" spans="1:19" ht="29" x14ac:dyDescent="0.35">
      <c r="A23" s="59" t="s">
        <v>122</v>
      </c>
      <c r="B23" s="54" t="s">
        <v>68</v>
      </c>
      <c r="C23" s="60" t="s">
        <v>75</v>
      </c>
      <c r="D23" s="54" t="s">
        <v>76</v>
      </c>
      <c r="E23" s="54"/>
      <c r="F23" s="62" t="s">
        <v>12</v>
      </c>
      <c r="G23" s="61" t="s">
        <v>12</v>
      </c>
      <c r="H23" s="61" t="s">
        <v>12</v>
      </c>
      <c r="I23" s="55">
        <v>50.825503499999996</v>
      </c>
      <c r="J23" s="61" t="s">
        <v>12</v>
      </c>
      <c r="K23" s="61" t="s">
        <v>12</v>
      </c>
      <c r="L23" s="61" t="s">
        <v>12</v>
      </c>
      <c r="M23" s="61" t="s">
        <v>12</v>
      </c>
      <c r="N23" s="61" t="s">
        <v>12</v>
      </c>
      <c r="O23" s="61" t="s">
        <v>12</v>
      </c>
      <c r="P23" s="61" t="s">
        <v>12</v>
      </c>
      <c r="Q23" s="61" t="s">
        <v>12</v>
      </c>
      <c r="R23" s="61" t="s">
        <v>12</v>
      </c>
      <c r="S23" s="62" t="s">
        <v>12</v>
      </c>
    </row>
    <row r="24" spans="1:19" ht="72.5" x14ac:dyDescent="0.35">
      <c r="A24" s="59" t="s">
        <v>122</v>
      </c>
      <c r="B24" s="54" t="s">
        <v>13</v>
      </c>
      <c r="C24" s="60" t="s">
        <v>77</v>
      </c>
      <c r="D24" s="54" t="s">
        <v>78</v>
      </c>
      <c r="E24" s="54"/>
      <c r="F24" s="412">
        <v>0</v>
      </c>
      <c r="G24" s="414">
        <v>0</v>
      </c>
      <c r="H24" s="414">
        <v>0</v>
      </c>
      <c r="I24" s="61">
        <v>0</v>
      </c>
      <c r="J24" s="61">
        <v>0</v>
      </c>
      <c r="K24" s="61">
        <v>0</v>
      </c>
      <c r="L24" s="61">
        <v>0</v>
      </c>
      <c r="M24" s="61" t="s">
        <v>12</v>
      </c>
      <c r="N24" s="61">
        <v>0</v>
      </c>
      <c r="O24" s="61">
        <v>0</v>
      </c>
      <c r="P24" s="61">
        <v>0</v>
      </c>
      <c r="Q24" s="61">
        <v>0</v>
      </c>
      <c r="R24" s="61">
        <v>0</v>
      </c>
      <c r="S24" s="62">
        <v>0</v>
      </c>
    </row>
    <row r="25" spans="1:19" ht="29" x14ac:dyDescent="0.35">
      <c r="A25" s="63" t="s">
        <v>122</v>
      </c>
      <c r="B25" s="64" t="s">
        <v>13</v>
      </c>
      <c r="C25" s="65" t="s">
        <v>79</v>
      </c>
      <c r="D25" s="64" t="s">
        <v>80</v>
      </c>
      <c r="E25" s="64"/>
      <c r="F25" s="418">
        <v>0</v>
      </c>
      <c r="G25" s="415">
        <v>0</v>
      </c>
      <c r="H25" s="415">
        <v>0</v>
      </c>
      <c r="I25" s="66" t="s">
        <v>12</v>
      </c>
      <c r="J25" s="66">
        <v>0</v>
      </c>
      <c r="K25" s="66">
        <v>0</v>
      </c>
      <c r="L25" s="66">
        <v>0</v>
      </c>
      <c r="M25" s="66" t="s">
        <v>12</v>
      </c>
      <c r="N25" s="66">
        <v>0</v>
      </c>
      <c r="O25" s="66">
        <v>0</v>
      </c>
      <c r="P25" s="66">
        <v>0</v>
      </c>
      <c r="Q25" s="66">
        <v>0</v>
      </c>
      <c r="R25" s="66">
        <v>0</v>
      </c>
      <c r="S25" s="67">
        <v>0</v>
      </c>
    </row>
    <row r="26" spans="1:19" ht="43.5" x14ac:dyDescent="0.35">
      <c r="A26" s="63" t="s">
        <v>122</v>
      </c>
      <c r="B26" s="64" t="s">
        <v>13</v>
      </c>
      <c r="C26" s="65" t="s">
        <v>955</v>
      </c>
      <c r="D26" s="64" t="s">
        <v>952</v>
      </c>
      <c r="E26" s="64"/>
      <c r="F26" s="412">
        <v>36.380360400000001</v>
      </c>
      <c r="G26" s="414">
        <v>45.475450500000001</v>
      </c>
      <c r="H26" s="414">
        <v>52.965524699999996</v>
      </c>
      <c r="I26" s="55" t="s">
        <v>12</v>
      </c>
      <c r="J26" s="55">
        <v>53.500529999999998</v>
      </c>
      <c r="K26" s="55">
        <v>56.175556499999999</v>
      </c>
      <c r="L26" s="55">
        <v>64.735641299999997</v>
      </c>
      <c r="M26" s="55" t="s">
        <v>12</v>
      </c>
      <c r="N26" s="55">
        <v>99.510985799999986</v>
      </c>
      <c r="O26" s="55">
        <v>100.5809964</v>
      </c>
      <c r="P26" s="55">
        <v>111.28110240000001</v>
      </c>
      <c r="Q26" s="55">
        <v>118.77117659999999</v>
      </c>
      <c r="R26" s="55">
        <v>123.051219</v>
      </c>
      <c r="S26" s="76">
        <v>247.70745389999999</v>
      </c>
    </row>
    <row r="27" spans="1:19" ht="43.5" x14ac:dyDescent="0.35">
      <c r="A27" s="2" t="s">
        <v>122</v>
      </c>
      <c r="B27" s="2" t="s">
        <v>85</v>
      </c>
      <c r="C27" s="104" t="s">
        <v>965</v>
      </c>
      <c r="D27" s="2" t="s">
        <v>87</v>
      </c>
      <c r="F27" s="457">
        <v>0</v>
      </c>
      <c r="G27" s="457">
        <v>0</v>
      </c>
      <c r="H27" s="457">
        <v>0</v>
      </c>
      <c r="I27" s="2" t="s">
        <v>12</v>
      </c>
      <c r="J27" s="227">
        <v>0</v>
      </c>
      <c r="K27" s="227">
        <v>0</v>
      </c>
      <c r="L27" s="227">
        <v>0</v>
      </c>
      <c r="M27" s="457">
        <v>0</v>
      </c>
      <c r="N27" s="227">
        <v>0</v>
      </c>
      <c r="O27" s="227">
        <v>0</v>
      </c>
      <c r="P27" s="227">
        <v>0</v>
      </c>
      <c r="Q27" s="2" t="s">
        <v>12</v>
      </c>
      <c r="R27" s="227">
        <v>0</v>
      </c>
      <c r="S27" s="227">
        <v>0</v>
      </c>
    </row>
    <row r="28" spans="1:19" ht="116" x14ac:dyDescent="0.35">
      <c r="A28" s="2" t="s">
        <v>122</v>
      </c>
      <c r="B28" s="2" t="s">
        <v>85</v>
      </c>
      <c r="C28" s="104" t="s">
        <v>846</v>
      </c>
      <c r="D28" s="2" t="s">
        <v>87</v>
      </c>
      <c r="E28" s="2">
        <v>4.5</v>
      </c>
      <c r="F28" s="457">
        <v>0</v>
      </c>
      <c r="G28" s="457">
        <v>0</v>
      </c>
      <c r="H28" s="457">
        <v>0</v>
      </c>
      <c r="I28" s="2" t="s">
        <v>12</v>
      </c>
      <c r="J28" s="227">
        <v>0</v>
      </c>
      <c r="K28" s="227">
        <v>0</v>
      </c>
      <c r="L28" s="227">
        <v>0</v>
      </c>
      <c r="M28" s="457">
        <v>0</v>
      </c>
      <c r="N28" s="227">
        <v>0</v>
      </c>
      <c r="O28" s="227">
        <v>0</v>
      </c>
      <c r="P28" s="227">
        <v>0</v>
      </c>
      <c r="Q28" s="2" t="s">
        <v>12</v>
      </c>
      <c r="R28" s="227">
        <v>0</v>
      </c>
      <c r="S28" s="227">
        <v>0</v>
      </c>
    </row>
    <row r="29" spans="1:19" ht="29" x14ac:dyDescent="0.35">
      <c r="A29" s="2" t="s">
        <v>122</v>
      </c>
      <c r="B29" s="2" t="s">
        <v>85</v>
      </c>
      <c r="C29" s="2" t="s">
        <v>88</v>
      </c>
      <c r="D29" s="2" t="s">
        <v>89</v>
      </c>
      <c r="F29" s="457">
        <v>0</v>
      </c>
      <c r="G29" s="457">
        <v>0</v>
      </c>
      <c r="H29" s="457">
        <v>0</v>
      </c>
      <c r="I29" s="2" t="s">
        <v>12</v>
      </c>
      <c r="J29" s="227">
        <v>0</v>
      </c>
      <c r="K29" s="227">
        <v>0</v>
      </c>
      <c r="L29" s="227">
        <v>0</v>
      </c>
      <c r="M29" s="457">
        <v>0</v>
      </c>
      <c r="N29" s="227">
        <v>0</v>
      </c>
      <c r="O29" s="227">
        <v>0</v>
      </c>
      <c r="P29" s="227">
        <v>0</v>
      </c>
      <c r="Q29" s="2" t="s">
        <v>12</v>
      </c>
      <c r="R29" s="227">
        <v>0</v>
      </c>
      <c r="S29" s="227">
        <v>0</v>
      </c>
    </row>
    <row r="30" spans="1:19" ht="58" x14ac:dyDescent="0.35">
      <c r="A30" s="2" t="s">
        <v>122</v>
      </c>
      <c r="B30" s="2" t="s">
        <v>59</v>
      </c>
      <c r="C30" s="2" t="s">
        <v>90</v>
      </c>
      <c r="D30" s="2" t="s">
        <v>91</v>
      </c>
      <c r="F30" s="227" t="s">
        <v>12</v>
      </c>
      <c r="G30" s="2" t="s">
        <v>12</v>
      </c>
      <c r="H30" s="2" t="s">
        <v>12</v>
      </c>
      <c r="I30" s="2" t="s">
        <v>12</v>
      </c>
      <c r="J30" s="227">
        <v>0</v>
      </c>
      <c r="K30" s="227">
        <v>0</v>
      </c>
      <c r="L30" s="227">
        <v>0</v>
      </c>
      <c r="M30" s="2" t="s">
        <v>12</v>
      </c>
      <c r="N30" s="227">
        <v>0</v>
      </c>
      <c r="O30" s="227">
        <v>0</v>
      </c>
      <c r="P30" s="227">
        <v>0</v>
      </c>
      <c r="Q30" s="2" t="s">
        <v>12</v>
      </c>
      <c r="R30" s="227">
        <v>0</v>
      </c>
      <c r="S30" s="227">
        <v>0</v>
      </c>
    </row>
    <row r="31" spans="1:19" ht="72.5" x14ac:dyDescent="0.35">
      <c r="A31" s="2" t="s">
        <v>122</v>
      </c>
      <c r="B31" s="2" t="s">
        <v>92</v>
      </c>
      <c r="C31" s="2" t="s">
        <v>131</v>
      </c>
      <c r="D31" s="2" t="s">
        <v>94</v>
      </c>
      <c r="F31" s="227" t="s">
        <v>12</v>
      </c>
      <c r="G31" s="457">
        <v>0</v>
      </c>
      <c r="H31" s="457">
        <v>0</v>
      </c>
      <c r="I31" s="2" t="s">
        <v>12</v>
      </c>
      <c r="J31" s="227">
        <v>0</v>
      </c>
      <c r="K31" s="227">
        <v>0</v>
      </c>
      <c r="L31" s="227">
        <v>0</v>
      </c>
      <c r="M31" s="457">
        <v>0</v>
      </c>
      <c r="N31" s="227">
        <v>0</v>
      </c>
      <c r="O31" s="227">
        <v>0</v>
      </c>
      <c r="P31" s="227">
        <v>0</v>
      </c>
      <c r="Q31" s="2" t="s">
        <v>12</v>
      </c>
      <c r="R31" s="227">
        <v>0</v>
      </c>
      <c r="S31" s="227">
        <v>0</v>
      </c>
    </row>
    <row r="32" spans="1:19" ht="43.5" x14ac:dyDescent="0.35">
      <c r="A32" s="2" t="s">
        <v>122</v>
      </c>
      <c r="B32" s="2" t="s">
        <v>10</v>
      </c>
      <c r="C32" s="2" t="s">
        <v>95</v>
      </c>
      <c r="D32" s="2" t="s">
        <v>96</v>
      </c>
      <c r="F32" s="457">
        <v>0</v>
      </c>
      <c r="G32" s="457">
        <v>0</v>
      </c>
      <c r="H32" s="457">
        <v>0</v>
      </c>
      <c r="I32" s="2" t="s">
        <v>12</v>
      </c>
      <c r="J32" s="227">
        <v>0</v>
      </c>
      <c r="K32" s="227">
        <v>0</v>
      </c>
      <c r="L32" s="227">
        <v>0</v>
      </c>
      <c r="M32" s="457">
        <v>0</v>
      </c>
      <c r="N32" s="227">
        <v>0</v>
      </c>
      <c r="O32" s="227">
        <v>0</v>
      </c>
      <c r="P32" s="227">
        <v>0</v>
      </c>
      <c r="Q32" s="473">
        <v>0</v>
      </c>
      <c r="R32" s="227">
        <v>0</v>
      </c>
      <c r="S32" s="227">
        <v>0</v>
      </c>
    </row>
    <row r="33" spans="1:19" ht="29" x14ac:dyDescent="0.35">
      <c r="A33" s="59" t="s">
        <v>126</v>
      </c>
      <c r="B33" s="80" t="s">
        <v>10</v>
      </c>
      <c r="C33" s="80" t="s">
        <v>11</v>
      </c>
      <c r="D33" s="80">
        <v>90785</v>
      </c>
      <c r="E33" s="80"/>
      <c r="F33" s="412">
        <v>0</v>
      </c>
      <c r="G33" s="412">
        <v>0</v>
      </c>
      <c r="H33" s="412">
        <v>0</v>
      </c>
      <c r="I33" s="55" t="s">
        <v>12</v>
      </c>
      <c r="J33" s="76">
        <v>0</v>
      </c>
      <c r="K33" s="76">
        <v>0</v>
      </c>
      <c r="L33" s="76">
        <v>0</v>
      </c>
      <c r="M33" s="412">
        <v>0</v>
      </c>
      <c r="N33" s="76">
        <v>0</v>
      </c>
      <c r="O33" s="76">
        <v>0</v>
      </c>
      <c r="P33" s="76">
        <v>0</v>
      </c>
      <c r="Q33" s="76">
        <v>0</v>
      </c>
      <c r="R33" s="76">
        <v>0</v>
      </c>
      <c r="S33" s="76">
        <v>0</v>
      </c>
    </row>
    <row r="34" spans="1:19" ht="29" x14ac:dyDescent="0.35">
      <c r="A34" s="59" t="s">
        <v>126</v>
      </c>
      <c r="B34" s="80" t="s">
        <v>13</v>
      </c>
      <c r="C34" s="80" t="s">
        <v>14</v>
      </c>
      <c r="D34" s="80">
        <v>90791</v>
      </c>
      <c r="E34" s="80"/>
      <c r="F34" s="61" t="s">
        <v>12</v>
      </c>
      <c r="G34" s="61" t="s">
        <v>12</v>
      </c>
      <c r="H34" s="55" t="s">
        <v>12</v>
      </c>
      <c r="I34" s="55" t="s">
        <v>12</v>
      </c>
      <c r="J34" s="55" t="s">
        <v>12</v>
      </c>
      <c r="K34" s="55" t="s">
        <v>12</v>
      </c>
      <c r="L34" s="61">
        <v>0</v>
      </c>
      <c r="M34" s="55" t="s">
        <v>12</v>
      </c>
      <c r="N34" s="61">
        <v>0</v>
      </c>
      <c r="O34" s="55" t="s">
        <v>12</v>
      </c>
      <c r="P34" s="61">
        <v>0</v>
      </c>
      <c r="Q34" s="61" t="s">
        <v>12</v>
      </c>
      <c r="R34" s="61">
        <v>0</v>
      </c>
      <c r="S34" s="61">
        <v>0</v>
      </c>
    </row>
    <row r="35" spans="1:19" ht="43.5" x14ac:dyDescent="0.35">
      <c r="A35" s="59" t="s">
        <v>126</v>
      </c>
      <c r="B35" s="80" t="s">
        <v>16</v>
      </c>
      <c r="C35" s="80" t="s">
        <v>999</v>
      </c>
      <c r="D35" s="80">
        <v>90846</v>
      </c>
      <c r="E35" s="80">
        <v>3</v>
      </c>
      <c r="F35" s="61" t="s">
        <v>12</v>
      </c>
      <c r="G35" s="61" t="s">
        <v>12</v>
      </c>
      <c r="H35" s="55" t="s">
        <v>12</v>
      </c>
      <c r="I35" s="55" t="s">
        <v>12</v>
      </c>
      <c r="J35" s="55" t="s">
        <v>12</v>
      </c>
      <c r="K35" s="55" t="s">
        <v>12</v>
      </c>
      <c r="L35" s="61">
        <v>0</v>
      </c>
      <c r="M35" s="55" t="s">
        <v>12</v>
      </c>
      <c r="N35" s="61">
        <v>0</v>
      </c>
      <c r="O35" s="55" t="s">
        <v>12</v>
      </c>
      <c r="P35" s="61">
        <v>0</v>
      </c>
      <c r="Q35" s="55" t="s">
        <v>12</v>
      </c>
      <c r="R35" s="61">
        <v>0</v>
      </c>
      <c r="S35" s="61">
        <v>0</v>
      </c>
    </row>
    <row r="36" spans="1:19" ht="58" x14ac:dyDescent="0.35">
      <c r="A36" s="59" t="s">
        <v>126</v>
      </c>
      <c r="B36" s="80" t="s">
        <v>16</v>
      </c>
      <c r="C36" s="80" t="s">
        <v>1001</v>
      </c>
      <c r="D36" s="80">
        <v>90847</v>
      </c>
      <c r="E36" s="80">
        <v>3</v>
      </c>
      <c r="F36" s="61" t="s">
        <v>12</v>
      </c>
      <c r="G36" s="61" t="s">
        <v>12</v>
      </c>
      <c r="H36" s="55" t="s">
        <v>12</v>
      </c>
      <c r="I36" s="55" t="s">
        <v>12</v>
      </c>
      <c r="J36" s="55" t="s">
        <v>12</v>
      </c>
      <c r="K36" s="55" t="s">
        <v>12</v>
      </c>
      <c r="L36" s="61">
        <v>0</v>
      </c>
      <c r="M36" s="55" t="s">
        <v>12</v>
      </c>
      <c r="N36" s="61">
        <v>0</v>
      </c>
      <c r="O36" s="55" t="s">
        <v>12</v>
      </c>
      <c r="P36" s="61">
        <v>0</v>
      </c>
      <c r="Q36" s="55" t="s">
        <v>12</v>
      </c>
      <c r="R36" s="61">
        <v>0</v>
      </c>
      <c r="S36" s="61">
        <v>0</v>
      </c>
    </row>
    <row r="37" spans="1:19" ht="43.5" x14ac:dyDescent="0.35">
      <c r="A37" s="59" t="s">
        <v>126</v>
      </c>
      <c r="B37" s="80" t="s">
        <v>16</v>
      </c>
      <c r="C37" s="80" t="s">
        <v>17</v>
      </c>
      <c r="D37" s="80">
        <v>90849</v>
      </c>
      <c r="E37" s="80"/>
      <c r="F37" s="61" t="s">
        <v>12</v>
      </c>
      <c r="G37" s="61" t="s">
        <v>12</v>
      </c>
      <c r="H37" s="55" t="s">
        <v>12</v>
      </c>
      <c r="I37" s="55" t="s">
        <v>12</v>
      </c>
      <c r="J37" s="55" t="s">
        <v>12</v>
      </c>
      <c r="K37" s="55" t="s">
        <v>12</v>
      </c>
      <c r="L37" s="61">
        <v>0</v>
      </c>
      <c r="M37" s="55" t="s">
        <v>12</v>
      </c>
      <c r="N37" s="61">
        <v>0</v>
      </c>
      <c r="O37" s="55" t="s">
        <v>12</v>
      </c>
      <c r="P37" s="61">
        <v>0</v>
      </c>
      <c r="Q37" s="55" t="s">
        <v>12</v>
      </c>
      <c r="R37" s="61">
        <v>0</v>
      </c>
      <c r="S37" s="61">
        <v>0</v>
      </c>
    </row>
    <row r="38" spans="1:19" ht="116" x14ac:dyDescent="0.35">
      <c r="A38" s="59" t="s">
        <v>126</v>
      </c>
      <c r="B38" s="80" t="s">
        <v>13</v>
      </c>
      <c r="C38" s="80" t="s">
        <v>18</v>
      </c>
      <c r="D38" s="80">
        <v>90885</v>
      </c>
      <c r="E38" s="80"/>
      <c r="F38" s="61" t="s">
        <v>12</v>
      </c>
      <c r="G38" s="61" t="s">
        <v>12</v>
      </c>
      <c r="H38" s="55" t="s">
        <v>12</v>
      </c>
      <c r="I38" s="55" t="s">
        <v>12</v>
      </c>
      <c r="J38" s="55" t="s">
        <v>12</v>
      </c>
      <c r="K38" s="55" t="s">
        <v>12</v>
      </c>
      <c r="L38" s="61">
        <v>0</v>
      </c>
      <c r="M38" s="55" t="s">
        <v>12</v>
      </c>
      <c r="N38" s="61">
        <v>0</v>
      </c>
      <c r="O38" s="55" t="s">
        <v>12</v>
      </c>
      <c r="P38" s="61">
        <v>0</v>
      </c>
      <c r="Q38" s="55" t="s">
        <v>12</v>
      </c>
      <c r="R38" s="61">
        <v>0</v>
      </c>
      <c r="S38" s="61">
        <v>0</v>
      </c>
    </row>
    <row r="39" spans="1:19" ht="101.5" x14ac:dyDescent="0.35">
      <c r="A39" s="59" t="s">
        <v>126</v>
      </c>
      <c r="B39" s="80" t="s">
        <v>10</v>
      </c>
      <c r="C39" s="80" t="s">
        <v>19</v>
      </c>
      <c r="D39" s="80">
        <v>90887</v>
      </c>
      <c r="E39" s="80"/>
      <c r="F39" s="61" t="s">
        <v>12</v>
      </c>
      <c r="G39" s="61" t="s">
        <v>12</v>
      </c>
      <c r="H39" s="55" t="s">
        <v>12</v>
      </c>
      <c r="I39" s="55" t="s">
        <v>12</v>
      </c>
      <c r="J39" s="55" t="s">
        <v>12</v>
      </c>
      <c r="K39" s="55" t="s">
        <v>12</v>
      </c>
      <c r="L39" s="61">
        <v>0</v>
      </c>
      <c r="M39" s="414">
        <v>0</v>
      </c>
      <c r="N39" s="61">
        <v>0</v>
      </c>
      <c r="O39" s="55">
        <v>0</v>
      </c>
      <c r="P39" s="61">
        <v>0</v>
      </c>
      <c r="Q39" s="61">
        <v>0</v>
      </c>
      <c r="R39" s="61">
        <v>0</v>
      </c>
      <c r="S39" s="61">
        <v>0</v>
      </c>
    </row>
    <row r="40" spans="1:19" ht="29" x14ac:dyDescent="0.35">
      <c r="A40" s="59" t="s">
        <v>126</v>
      </c>
      <c r="B40" s="80" t="s">
        <v>13</v>
      </c>
      <c r="C40" s="80" t="s">
        <v>22</v>
      </c>
      <c r="D40" s="80">
        <v>96130</v>
      </c>
      <c r="E40" s="80">
        <v>4</v>
      </c>
      <c r="F40" s="61" t="s">
        <v>12</v>
      </c>
      <c r="G40" s="61" t="s">
        <v>12</v>
      </c>
      <c r="H40" s="55" t="s">
        <v>12</v>
      </c>
      <c r="I40" s="55" t="s">
        <v>12</v>
      </c>
      <c r="J40" s="55" t="s">
        <v>12</v>
      </c>
      <c r="K40" s="55" t="s">
        <v>12</v>
      </c>
      <c r="L40" s="55" t="s">
        <v>12</v>
      </c>
      <c r="M40" s="55" t="s">
        <v>12</v>
      </c>
      <c r="N40" s="61">
        <v>0</v>
      </c>
      <c r="O40" s="55" t="s">
        <v>12</v>
      </c>
      <c r="P40" s="61">
        <v>0</v>
      </c>
      <c r="Q40" s="55" t="s">
        <v>12</v>
      </c>
      <c r="R40" s="61">
        <v>0</v>
      </c>
      <c r="S40" s="61">
        <v>0</v>
      </c>
    </row>
    <row r="41" spans="1:19" ht="43.5" x14ac:dyDescent="0.35">
      <c r="A41" s="59" t="s">
        <v>126</v>
      </c>
      <c r="B41" s="80" t="s">
        <v>13</v>
      </c>
      <c r="C41" s="80" t="s">
        <v>23</v>
      </c>
      <c r="D41" s="80">
        <v>96131</v>
      </c>
      <c r="E41" s="80">
        <v>4</v>
      </c>
      <c r="F41" s="61" t="s">
        <v>12</v>
      </c>
      <c r="G41" s="61" t="s">
        <v>12</v>
      </c>
      <c r="H41" s="55" t="s">
        <v>12</v>
      </c>
      <c r="I41" s="55" t="s">
        <v>12</v>
      </c>
      <c r="J41" s="55" t="s">
        <v>12</v>
      </c>
      <c r="K41" s="55" t="s">
        <v>12</v>
      </c>
      <c r="L41" s="55" t="s">
        <v>12</v>
      </c>
      <c r="M41" s="55" t="s">
        <v>12</v>
      </c>
      <c r="N41" s="61">
        <v>0</v>
      </c>
      <c r="O41" s="55" t="s">
        <v>12</v>
      </c>
      <c r="P41" s="61">
        <v>0</v>
      </c>
      <c r="Q41" s="55" t="s">
        <v>12</v>
      </c>
      <c r="R41" s="61">
        <v>0</v>
      </c>
      <c r="S41" s="61">
        <v>0</v>
      </c>
    </row>
    <row r="42" spans="1:19" ht="72.5" x14ac:dyDescent="0.35">
      <c r="A42" s="59" t="s">
        <v>126</v>
      </c>
      <c r="B42" s="80" t="s">
        <v>10</v>
      </c>
      <c r="C42" s="80" t="s">
        <v>25</v>
      </c>
      <c r="D42" s="80">
        <v>96170</v>
      </c>
      <c r="E42" s="80">
        <v>2</v>
      </c>
      <c r="F42" s="414">
        <v>0</v>
      </c>
      <c r="G42" s="414">
        <v>0</v>
      </c>
      <c r="H42" s="414">
        <v>0</v>
      </c>
      <c r="I42" s="55" t="s">
        <v>12</v>
      </c>
      <c r="J42" s="55" t="s">
        <v>12</v>
      </c>
      <c r="K42" s="55" t="s">
        <v>12</v>
      </c>
      <c r="L42" s="61">
        <v>0</v>
      </c>
      <c r="M42" s="414">
        <v>0</v>
      </c>
      <c r="N42" s="61">
        <v>0</v>
      </c>
      <c r="O42" s="61">
        <v>0</v>
      </c>
      <c r="P42" s="61">
        <v>0</v>
      </c>
      <c r="Q42" s="55" t="s">
        <v>12</v>
      </c>
      <c r="R42" s="61">
        <v>0</v>
      </c>
      <c r="S42" s="61">
        <v>0</v>
      </c>
    </row>
    <row r="43" spans="1:19" ht="87" x14ac:dyDescent="0.35">
      <c r="A43" s="59" t="s">
        <v>126</v>
      </c>
      <c r="B43" s="80" t="s">
        <v>10</v>
      </c>
      <c r="C43" s="80" t="s">
        <v>26</v>
      </c>
      <c r="D43" s="80">
        <v>96171</v>
      </c>
      <c r="E43" s="80"/>
      <c r="F43" s="414">
        <v>0</v>
      </c>
      <c r="G43" s="414">
        <v>0</v>
      </c>
      <c r="H43" s="414">
        <v>0</v>
      </c>
      <c r="I43" s="55" t="s">
        <v>12</v>
      </c>
      <c r="J43" s="55" t="s">
        <v>12</v>
      </c>
      <c r="K43" s="55" t="s">
        <v>12</v>
      </c>
      <c r="L43" s="61">
        <v>0</v>
      </c>
      <c r="M43" s="414">
        <v>0</v>
      </c>
      <c r="N43" s="61">
        <v>0</v>
      </c>
      <c r="O43" s="61">
        <v>0</v>
      </c>
      <c r="P43" s="61">
        <v>0</v>
      </c>
      <c r="Q43" s="55" t="s">
        <v>12</v>
      </c>
      <c r="R43" s="61">
        <v>0</v>
      </c>
      <c r="S43" s="61">
        <v>0</v>
      </c>
    </row>
    <row r="44" spans="1:19" ht="43.5" x14ac:dyDescent="0.35">
      <c r="A44" s="59" t="s">
        <v>126</v>
      </c>
      <c r="B44" s="80" t="s">
        <v>13</v>
      </c>
      <c r="C44" s="80" t="s">
        <v>27</v>
      </c>
      <c r="D44" s="80">
        <v>98966</v>
      </c>
      <c r="E44" s="80">
        <v>1</v>
      </c>
      <c r="F44" s="61" t="s">
        <v>12</v>
      </c>
      <c r="G44" s="61" t="s">
        <v>12</v>
      </c>
      <c r="H44" s="55" t="s">
        <v>12</v>
      </c>
      <c r="I44" s="55" t="s">
        <v>12</v>
      </c>
      <c r="J44" s="55" t="s">
        <v>12</v>
      </c>
      <c r="K44" s="55" t="s">
        <v>12</v>
      </c>
      <c r="L44" s="61">
        <v>0</v>
      </c>
      <c r="M44" s="55" t="s">
        <v>12</v>
      </c>
      <c r="N44" s="61">
        <v>0</v>
      </c>
      <c r="O44" s="55" t="s">
        <v>12</v>
      </c>
      <c r="P44" s="61">
        <v>0</v>
      </c>
      <c r="Q44" s="55" t="s">
        <v>12</v>
      </c>
      <c r="R44" s="61">
        <v>0</v>
      </c>
      <c r="S44" s="61" t="s">
        <v>12</v>
      </c>
    </row>
    <row r="45" spans="1:19" ht="43.5" x14ac:dyDescent="0.35">
      <c r="A45" s="59" t="s">
        <v>126</v>
      </c>
      <c r="B45" s="80" t="s">
        <v>13</v>
      </c>
      <c r="C45" s="80" t="s">
        <v>28</v>
      </c>
      <c r="D45" s="80">
        <v>98967</v>
      </c>
      <c r="E45" s="80"/>
      <c r="F45" s="61" t="s">
        <v>12</v>
      </c>
      <c r="G45" s="61" t="s">
        <v>12</v>
      </c>
      <c r="H45" s="55" t="s">
        <v>12</v>
      </c>
      <c r="I45" s="55" t="s">
        <v>12</v>
      </c>
      <c r="J45" s="55" t="s">
        <v>12</v>
      </c>
      <c r="K45" s="55" t="s">
        <v>12</v>
      </c>
      <c r="L45" s="61">
        <v>0</v>
      </c>
      <c r="M45" s="55" t="s">
        <v>12</v>
      </c>
      <c r="N45" s="61">
        <v>0</v>
      </c>
      <c r="O45" s="55" t="s">
        <v>12</v>
      </c>
      <c r="P45" s="61">
        <v>0</v>
      </c>
      <c r="Q45" s="55" t="s">
        <v>12</v>
      </c>
      <c r="R45" s="61">
        <v>0</v>
      </c>
      <c r="S45" s="61" t="s">
        <v>12</v>
      </c>
    </row>
    <row r="46" spans="1:19" ht="43.5" x14ac:dyDescent="0.35">
      <c r="A46" s="59" t="s">
        <v>126</v>
      </c>
      <c r="B46" s="80" t="s">
        <v>13</v>
      </c>
      <c r="C46" s="80" t="s">
        <v>29</v>
      </c>
      <c r="D46" s="80">
        <v>98968</v>
      </c>
      <c r="E46" s="80">
        <v>1.5</v>
      </c>
      <c r="F46" s="61" t="s">
        <v>12</v>
      </c>
      <c r="G46" s="61" t="s">
        <v>12</v>
      </c>
      <c r="H46" s="55" t="s">
        <v>12</v>
      </c>
      <c r="I46" s="55" t="s">
        <v>12</v>
      </c>
      <c r="J46" s="55" t="s">
        <v>12</v>
      </c>
      <c r="K46" s="55" t="s">
        <v>12</v>
      </c>
      <c r="L46" s="61">
        <v>0</v>
      </c>
      <c r="M46" s="55" t="s">
        <v>12</v>
      </c>
      <c r="N46" s="61">
        <v>0</v>
      </c>
      <c r="O46" s="55" t="s">
        <v>12</v>
      </c>
      <c r="P46" s="61">
        <v>0</v>
      </c>
      <c r="Q46" s="55" t="s">
        <v>12</v>
      </c>
      <c r="R46" s="61">
        <v>0</v>
      </c>
      <c r="S46" s="61" t="s">
        <v>12</v>
      </c>
    </row>
    <row r="47" spans="1:19" ht="29" x14ac:dyDescent="0.35">
      <c r="A47" s="59" t="s">
        <v>126</v>
      </c>
      <c r="B47" s="80" t="s">
        <v>13</v>
      </c>
      <c r="C47" s="80" t="s">
        <v>38</v>
      </c>
      <c r="D47" s="80">
        <v>99341</v>
      </c>
      <c r="E47" s="80"/>
      <c r="F47" s="61" t="s">
        <v>12</v>
      </c>
      <c r="G47" s="55" t="s">
        <v>12</v>
      </c>
      <c r="H47" s="55" t="s">
        <v>12</v>
      </c>
      <c r="I47" s="55" t="s">
        <v>12</v>
      </c>
      <c r="J47" s="55" t="s">
        <v>12</v>
      </c>
      <c r="K47" s="55" t="s">
        <v>12</v>
      </c>
      <c r="L47" s="55" t="s">
        <v>12</v>
      </c>
      <c r="M47" s="55" t="s">
        <v>12</v>
      </c>
      <c r="N47" s="55" t="s">
        <v>12</v>
      </c>
      <c r="O47" s="55" t="s">
        <v>12</v>
      </c>
      <c r="P47" s="61">
        <v>0</v>
      </c>
      <c r="Q47" s="55" t="s">
        <v>12</v>
      </c>
      <c r="R47" s="61">
        <v>0</v>
      </c>
      <c r="S47" s="61">
        <v>0</v>
      </c>
    </row>
    <row r="48" spans="1:19" ht="29" x14ac:dyDescent="0.35">
      <c r="A48" s="59" t="s">
        <v>126</v>
      </c>
      <c r="B48" s="80" t="s">
        <v>13</v>
      </c>
      <c r="C48" s="80" t="s">
        <v>39</v>
      </c>
      <c r="D48" s="80">
        <v>99342</v>
      </c>
      <c r="E48" s="80">
        <v>2</v>
      </c>
      <c r="F48" s="61" t="s">
        <v>12</v>
      </c>
      <c r="G48" s="55" t="s">
        <v>12</v>
      </c>
      <c r="H48" s="55" t="s">
        <v>12</v>
      </c>
      <c r="I48" s="55" t="s">
        <v>12</v>
      </c>
      <c r="J48" s="55" t="s">
        <v>12</v>
      </c>
      <c r="K48" s="55" t="s">
        <v>12</v>
      </c>
      <c r="L48" s="55" t="s">
        <v>12</v>
      </c>
      <c r="M48" s="55" t="s">
        <v>12</v>
      </c>
      <c r="N48" s="55" t="s">
        <v>12</v>
      </c>
      <c r="O48" s="55" t="s">
        <v>12</v>
      </c>
      <c r="P48" s="61">
        <v>0</v>
      </c>
      <c r="Q48" s="55" t="s">
        <v>12</v>
      </c>
      <c r="R48" s="61">
        <v>0</v>
      </c>
      <c r="S48" s="61">
        <v>0</v>
      </c>
    </row>
    <row r="49" spans="1:19" ht="29" x14ac:dyDescent="0.35">
      <c r="A49" s="59" t="s">
        <v>126</v>
      </c>
      <c r="B49" s="80" t="s">
        <v>13</v>
      </c>
      <c r="C49" s="80" t="s">
        <v>40</v>
      </c>
      <c r="D49" s="80">
        <v>99344</v>
      </c>
      <c r="E49" s="80">
        <v>4</v>
      </c>
      <c r="F49" s="61" t="s">
        <v>12</v>
      </c>
      <c r="G49" s="55" t="s">
        <v>12</v>
      </c>
      <c r="H49" s="55" t="s">
        <v>12</v>
      </c>
      <c r="I49" s="55" t="s">
        <v>12</v>
      </c>
      <c r="J49" s="55" t="s">
        <v>12</v>
      </c>
      <c r="K49" s="55" t="s">
        <v>12</v>
      </c>
      <c r="L49" s="55" t="s">
        <v>12</v>
      </c>
      <c r="M49" s="55" t="s">
        <v>12</v>
      </c>
      <c r="N49" s="55" t="s">
        <v>12</v>
      </c>
      <c r="O49" s="55" t="s">
        <v>12</v>
      </c>
      <c r="P49" s="61">
        <v>0</v>
      </c>
      <c r="Q49" s="55" t="s">
        <v>12</v>
      </c>
      <c r="R49" s="61">
        <v>0</v>
      </c>
      <c r="S49" s="61">
        <v>0</v>
      </c>
    </row>
    <row r="50" spans="1:19" ht="29" x14ac:dyDescent="0.35">
      <c r="A50" s="59" t="s">
        <v>126</v>
      </c>
      <c r="B50" s="80" t="s">
        <v>13</v>
      </c>
      <c r="C50" s="80" t="s">
        <v>41</v>
      </c>
      <c r="D50" s="80">
        <v>99345</v>
      </c>
      <c r="E50" s="80">
        <v>5</v>
      </c>
      <c r="F50" s="61" t="s">
        <v>12</v>
      </c>
      <c r="G50" s="55" t="s">
        <v>12</v>
      </c>
      <c r="H50" s="55" t="s">
        <v>12</v>
      </c>
      <c r="I50" s="55" t="s">
        <v>12</v>
      </c>
      <c r="J50" s="55" t="s">
        <v>12</v>
      </c>
      <c r="K50" s="55" t="s">
        <v>12</v>
      </c>
      <c r="L50" s="55" t="s">
        <v>12</v>
      </c>
      <c r="M50" s="55" t="s">
        <v>12</v>
      </c>
      <c r="N50" s="55" t="s">
        <v>12</v>
      </c>
      <c r="O50" s="55" t="s">
        <v>12</v>
      </c>
      <c r="P50" s="61">
        <v>0</v>
      </c>
      <c r="Q50" s="55" t="s">
        <v>12</v>
      </c>
      <c r="R50" s="61">
        <v>0</v>
      </c>
      <c r="S50" s="61">
        <v>0</v>
      </c>
    </row>
    <row r="51" spans="1:19" ht="43.5" x14ac:dyDescent="0.35">
      <c r="A51" s="59" t="s">
        <v>126</v>
      </c>
      <c r="B51" s="80" t="s">
        <v>13</v>
      </c>
      <c r="C51" s="80" t="s">
        <v>42</v>
      </c>
      <c r="D51" s="80">
        <v>99347</v>
      </c>
      <c r="E51" s="80"/>
      <c r="F51" s="61" t="s">
        <v>12</v>
      </c>
      <c r="G51" s="55" t="s">
        <v>12</v>
      </c>
      <c r="H51" s="55" t="s">
        <v>12</v>
      </c>
      <c r="I51" s="55" t="s">
        <v>12</v>
      </c>
      <c r="J51" s="55" t="s">
        <v>12</v>
      </c>
      <c r="K51" s="55" t="s">
        <v>12</v>
      </c>
      <c r="L51" s="55" t="s">
        <v>12</v>
      </c>
      <c r="M51" s="55" t="s">
        <v>12</v>
      </c>
      <c r="N51" s="55" t="s">
        <v>12</v>
      </c>
      <c r="O51" s="55" t="s">
        <v>12</v>
      </c>
      <c r="P51" s="61">
        <v>0</v>
      </c>
      <c r="Q51" s="55" t="s">
        <v>12</v>
      </c>
      <c r="R51" s="61">
        <v>0</v>
      </c>
      <c r="S51" s="61">
        <v>0</v>
      </c>
    </row>
    <row r="52" spans="1:19" ht="43.5" x14ac:dyDescent="0.35">
      <c r="A52" s="59" t="s">
        <v>126</v>
      </c>
      <c r="B52" s="80" t="s">
        <v>13</v>
      </c>
      <c r="C52" s="80" t="s">
        <v>43</v>
      </c>
      <c r="D52" s="80">
        <v>99348</v>
      </c>
      <c r="E52" s="80">
        <v>2</v>
      </c>
      <c r="F52" s="61" t="s">
        <v>12</v>
      </c>
      <c r="G52" s="55" t="s">
        <v>12</v>
      </c>
      <c r="H52" s="55" t="s">
        <v>12</v>
      </c>
      <c r="I52" s="55" t="s">
        <v>12</v>
      </c>
      <c r="J52" s="55" t="s">
        <v>12</v>
      </c>
      <c r="K52" s="55" t="s">
        <v>12</v>
      </c>
      <c r="L52" s="55" t="s">
        <v>12</v>
      </c>
      <c r="M52" s="55" t="s">
        <v>12</v>
      </c>
      <c r="N52" s="55" t="s">
        <v>12</v>
      </c>
      <c r="O52" s="55" t="s">
        <v>12</v>
      </c>
      <c r="P52" s="61">
        <v>0</v>
      </c>
      <c r="Q52" s="55" t="s">
        <v>12</v>
      </c>
      <c r="R52" s="61">
        <v>0</v>
      </c>
      <c r="S52" s="61">
        <v>0</v>
      </c>
    </row>
    <row r="53" spans="1:19" ht="43.5" x14ac:dyDescent="0.35">
      <c r="A53" s="59" t="s">
        <v>126</v>
      </c>
      <c r="B53" s="80" t="s">
        <v>13</v>
      </c>
      <c r="C53" s="80" t="s">
        <v>44</v>
      </c>
      <c r="D53" s="80">
        <v>99349</v>
      </c>
      <c r="E53" s="80">
        <v>3</v>
      </c>
      <c r="F53" s="61" t="s">
        <v>12</v>
      </c>
      <c r="G53" s="55" t="s">
        <v>12</v>
      </c>
      <c r="H53" s="55" t="s">
        <v>12</v>
      </c>
      <c r="I53" s="55" t="s">
        <v>12</v>
      </c>
      <c r="J53" s="55" t="s">
        <v>12</v>
      </c>
      <c r="K53" s="55" t="s">
        <v>12</v>
      </c>
      <c r="L53" s="55" t="s">
        <v>12</v>
      </c>
      <c r="M53" s="55" t="s">
        <v>12</v>
      </c>
      <c r="N53" s="55" t="s">
        <v>12</v>
      </c>
      <c r="O53" s="55" t="s">
        <v>12</v>
      </c>
      <c r="P53" s="61">
        <v>0</v>
      </c>
      <c r="Q53" s="55" t="s">
        <v>12</v>
      </c>
      <c r="R53" s="61">
        <v>0</v>
      </c>
      <c r="S53" s="61">
        <v>0</v>
      </c>
    </row>
    <row r="54" spans="1:19" ht="43.5" x14ac:dyDescent="0.35">
      <c r="A54" s="59" t="s">
        <v>126</v>
      </c>
      <c r="B54" s="80" t="s">
        <v>13</v>
      </c>
      <c r="C54" s="80" t="s">
        <v>45</v>
      </c>
      <c r="D54" s="80">
        <v>99350</v>
      </c>
      <c r="E54" s="80">
        <v>4</v>
      </c>
      <c r="F54" s="61" t="s">
        <v>12</v>
      </c>
      <c r="G54" s="55" t="s">
        <v>12</v>
      </c>
      <c r="H54" s="55" t="s">
        <v>12</v>
      </c>
      <c r="I54" s="55" t="s">
        <v>12</v>
      </c>
      <c r="J54" s="55" t="s">
        <v>12</v>
      </c>
      <c r="K54" s="55" t="s">
        <v>12</v>
      </c>
      <c r="L54" s="55" t="s">
        <v>12</v>
      </c>
      <c r="M54" s="55" t="s">
        <v>12</v>
      </c>
      <c r="N54" s="55" t="s">
        <v>12</v>
      </c>
      <c r="O54" s="55" t="s">
        <v>12</v>
      </c>
      <c r="P54" s="61">
        <v>0</v>
      </c>
      <c r="Q54" s="55" t="s">
        <v>12</v>
      </c>
      <c r="R54" s="61">
        <v>0</v>
      </c>
      <c r="S54" s="61">
        <v>0</v>
      </c>
    </row>
    <row r="55" spans="1:19" ht="116" x14ac:dyDescent="0.35">
      <c r="A55" s="59" t="s">
        <v>126</v>
      </c>
      <c r="B55" s="80" t="s">
        <v>13</v>
      </c>
      <c r="C55" s="104" t="s">
        <v>1017</v>
      </c>
      <c r="D55" s="80" t="s">
        <v>58</v>
      </c>
      <c r="E55" s="80"/>
      <c r="F55" s="414">
        <v>0</v>
      </c>
      <c r="G55" s="414">
        <v>0</v>
      </c>
      <c r="H55" s="414">
        <v>0</v>
      </c>
      <c r="I55" s="55" t="s">
        <v>12</v>
      </c>
      <c r="J55" s="61">
        <v>0</v>
      </c>
      <c r="K55" s="61">
        <v>0</v>
      </c>
      <c r="L55" s="61">
        <v>0</v>
      </c>
      <c r="M55" s="414">
        <v>0</v>
      </c>
      <c r="N55" s="61">
        <v>0</v>
      </c>
      <c r="O55" s="61">
        <v>0</v>
      </c>
      <c r="P55" s="61">
        <v>0</v>
      </c>
      <c r="Q55" s="61">
        <v>0</v>
      </c>
      <c r="R55" s="61">
        <v>0</v>
      </c>
      <c r="S55" s="61">
        <v>0</v>
      </c>
    </row>
    <row r="56" spans="1:19" ht="43.5" x14ac:dyDescent="0.35">
      <c r="A56" s="59" t="s">
        <v>126</v>
      </c>
      <c r="B56" s="80" t="s">
        <v>59</v>
      </c>
      <c r="C56" s="80" t="s">
        <v>60</v>
      </c>
      <c r="D56" s="80" t="s">
        <v>61</v>
      </c>
      <c r="E56" s="80"/>
      <c r="F56" s="61" t="s">
        <v>12</v>
      </c>
      <c r="G56" s="61" t="s">
        <v>12</v>
      </c>
      <c r="H56" s="61" t="s">
        <v>12</v>
      </c>
      <c r="I56" s="55" t="s">
        <v>12</v>
      </c>
      <c r="J56" s="61">
        <v>0</v>
      </c>
      <c r="K56" s="61">
        <v>0</v>
      </c>
      <c r="L56" s="61">
        <v>0</v>
      </c>
      <c r="M56" s="414">
        <v>0</v>
      </c>
      <c r="N56" s="61">
        <v>0</v>
      </c>
      <c r="O56" s="61">
        <v>0</v>
      </c>
      <c r="P56" s="61">
        <v>0</v>
      </c>
      <c r="Q56" s="61" t="s">
        <v>12</v>
      </c>
      <c r="R56" s="61">
        <v>0</v>
      </c>
      <c r="S56" s="61">
        <v>0</v>
      </c>
    </row>
    <row r="57" spans="1:19" ht="58" x14ac:dyDescent="0.35">
      <c r="A57" s="59" t="s">
        <v>126</v>
      </c>
      <c r="B57" s="80" t="s">
        <v>62</v>
      </c>
      <c r="C57" s="80" t="s">
        <v>63</v>
      </c>
      <c r="D57" s="80" t="s">
        <v>64</v>
      </c>
      <c r="E57" s="80">
        <v>4.5</v>
      </c>
      <c r="F57" s="61" t="s">
        <v>12</v>
      </c>
      <c r="G57" s="61" t="s">
        <v>12</v>
      </c>
      <c r="H57" s="61" t="s">
        <v>12</v>
      </c>
      <c r="I57" s="55" t="s">
        <v>12</v>
      </c>
      <c r="J57" s="61">
        <v>0</v>
      </c>
      <c r="K57" s="61">
        <v>0</v>
      </c>
      <c r="L57" s="61">
        <v>0</v>
      </c>
      <c r="M57" s="414">
        <v>0</v>
      </c>
      <c r="N57" s="61">
        <v>0</v>
      </c>
      <c r="O57" s="61">
        <v>0</v>
      </c>
      <c r="P57" s="61">
        <v>0</v>
      </c>
      <c r="Q57" s="61" t="s">
        <v>12</v>
      </c>
      <c r="R57" s="61">
        <v>0</v>
      </c>
      <c r="S57" s="61">
        <v>0</v>
      </c>
    </row>
    <row r="58" spans="1:19" ht="58" x14ac:dyDescent="0.35">
      <c r="A58" s="59" t="s">
        <v>126</v>
      </c>
      <c r="B58" s="80" t="s">
        <v>65</v>
      </c>
      <c r="C58" s="80" t="s">
        <v>66</v>
      </c>
      <c r="D58" s="80" t="s">
        <v>67</v>
      </c>
      <c r="E58" s="80"/>
      <c r="F58" s="61" t="s">
        <v>12</v>
      </c>
      <c r="G58" s="414">
        <v>0</v>
      </c>
      <c r="H58" s="414">
        <v>0</v>
      </c>
      <c r="I58" s="55" t="s">
        <v>12</v>
      </c>
      <c r="J58" s="61">
        <v>0</v>
      </c>
      <c r="K58" s="61">
        <v>0</v>
      </c>
      <c r="L58" s="61">
        <v>0</v>
      </c>
      <c r="M58" s="414">
        <v>0</v>
      </c>
      <c r="N58" s="61">
        <v>0</v>
      </c>
      <c r="O58" s="61">
        <v>0</v>
      </c>
      <c r="P58" s="61">
        <v>0</v>
      </c>
      <c r="Q58" s="61" t="s">
        <v>12</v>
      </c>
      <c r="R58" s="61">
        <v>0</v>
      </c>
      <c r="S58" s="61">
        <v>0</v>
      </c>
    </row>
    <row r="59" spans="1:19" ht="101.5" x14ac:dyDescent="0.35">
      <c r="A59" s="59" t="s">
        <v>126</v>
      </c>
      <c r="B59" s="80" t="s">
        <v>68</v>
      </c>
      <c r="C59" s="80" t="s">
        <v>69</v>
      </c>
      <c r="D59" s="80" t="s">
        <v>70</v>
      </c>
      <c r="E59" s="80"/>
      <c r="F59" s="76" t="s">
        <v>12</v>
      </c>
      <c r="G59" s="55" t="s">
        <v>12</v>
      </c>
      <c r="H59" s="55" t="s">
        <v>12</v>
      </c>
      <c r="I59" s="61">
        <v>0</v>
      </c>
      <c r="J59" s="55" t="s">
        <v>12</v>
      </c>
      <c r="K59" s="55" t="s">
        <v>12</v>
      </c>
      <c r="L59" s="55" t="s">
        <v>12</v>
      </c>
      <c r="M59" s="55" t="s">
        <v>12</v>
      </c>
      <c r="N59" s="55" t="s">
        <v>12</v>
      </c>
      <c r="O59" s="55" t="s">
        <v>12</v>
      </c>
      <c r="P59" s="55" t="s">
        <v>12</v>
      </c>
      <c r="Q59" s="55" t="s">
        <v>12</v>
      </c>
      <c r="R59" s="55" t="s">
        <v>12</v>
      </c>
      <c r="S59" s="76" t="s">
        <v>12</v>
      </c>
    </row>
    <row r="60" spans="1:19" ht="29" x14ac:dyDescent="0.35">
      <c r="A60" s="59" t="s">
        <v>126</v>
      </c>
      <c r="B60" s="80" t="s">
        <v>68</v>
      </c>
      <c r="C60" s="80" t="s">
        <v>75</v>
      </c>
      <c r="D60" s="80" t="s">
        <v>76</v>
      </c>
      <c r="E60" s="80"/>
      <c r="F60" s="76" t="s">
        <v>12</v>
      </c>
      <c r="G60" s="55" t="s">
        <v>12</v>
      </c>
      <c r="H60" s="55" t="s">
        <v>12</v>
      </c>
      <c r="I60" s="61">
        <v>0</v>
      </c>
      <c r="J60" s="55" t="s">
        <v>12</v>
      </c>
      <c r="K60" s="55" t="s">
        <v>12</v>
      </c>
      <c r="L60" s="55" t="s">
        <v>12</v>
      </c>
      <c r="M60" s="55" t="s">
        <v>12</v>
      </c>
      <c r="N60" s="55" t="s">
        <v>12</v>
      </c>
      <c r="O60" s="55" t="s">
        <v>12</v>
      </c>
      <c r="P60" s="55" t="s">
        <v>12</v>
      </c>
      <c r="Q60" s="55" t="s">
        <v>12</v>
      </c>
      <c r="R60" s="55" t="s">
        <v>12</v>
      </c>
      <c r="S60" s="76" t="s">
        <v>12</v>
      </c>
    </row>
    <row r="61" spans="1:19" ht="72.5" x14ac:dyDescent="0.35">
      <c r="A61" s="59" t="s">
        <v>126</v>
      </c>
      <c r="B61" s="80" t="s">
        <v>13</v>
      </c>
      <c r="C61" s="80" t="s">
        <v>77</v>
      </c>
      <c r="D61" s="80" t="s">
        <v>78</v>
      </c>
      <c r="E61" s="80"/>
      <c r="F61" s="414">
        <v>0</v>
      </c>
      <c r="G61" s="414">
        <v>0</v>
      </c>
      <c r="H61" s="414">
        <v>0</v>
      </c>
      <c r="I61" s="55">
        <v>0</v>
      </c>
      <c r="J61" s="55">
        <v>0</v>
      </c>
      <c r="K61" s="55">
        <v>0</v>
      </c>
      <c r="L61" s="55">
        <v>0</v>
      </c>
      <c r="M61" s="55" t="s">
        <v>12</v>
      </c>
      <c r="N61" s="55">
        <v>0</v>
      </c>
      <c r="O61" s="61">
        <v>0</v>
      </c>
      <c r="P61" s="61">
        <v>0</v>
      </c>
      <c r="Q61" s="61">
        <v>0</v>
      </c>
      <c r="R61" s="61">
        <v>0</v>
      </c>
      <c r="S61" s="61">
        <v>0</v>
      </c>
    </row>
    <row r="62" spans="1:19" ht="29" x14ac:dyDescent="0.35">
      <c r="A62" s="59" t="s">
        <v>126</v>
      </c>
      <c r="B62" s="80" t="s">
        <v>13</v>
      </c>
      <c r="C62" s="80" t="s">
        <v>79</v>
      </c>
      <c r="D62" s="80" t="s">
        <v>80</v>
      </c>
      <c r="E62" s="80"/>
      <c r="F62" s="414">
        <v>0</v>
      </c>
      <c r="G62" s="414">
        <v>0</v>
      </c>
      <c r="H62" s="414">
        <v>0</v>
      </c>
      <c r="I62" s="55" t="s">
        <v>12</v>
      </c>
      <c r="J62" s="61">
        <v>0</v>
      </c>
      <c r="K62" s="61">
        <v>0</v>
      </c>
      <c r="L62" s="61">
        <v>0</v>
      </c>
      <c r="M62" s="61" t="s">
        <v>12</v>
      </c>
      <c r="N62" s="61">
        <v>0</v>
      </c>
      <c r="O62" s="61">
        <v>0</v>
      </c>
      <c r="P62" s="61">
        <v>0</v>
      </c>
      <c r="Q62" s="61">
        <v>0</v>
      </c>
      <c r="R62" s="61">
        <v>0</v>
      </c>
      <c r="S62" s="61">
        <v>0</v>
      </c>
    </row>
    <row r="63" spans="1:19" ht="43.5" x14ac:dyDescent="0.35">
      <c r="A63" s="59" t="s">
        <v>126</v>
      </c>
      <c r="B63" s="80" t="s">
        <v>13</v>
      </c>
      <c r="C63" s="80" t="s">
        <v>955</v>
      </c>
      <c r="D63" s="80" t="s">
        <v>952</v>
      </c>
      <c r="E63" s="80"/>
      <c r="F63" s="414">
        <v>71.168842499999997</v>
      </c>
      <c r="G63" s="414">
        <v>71.168842499999997</v>
      </c>
      <c r="H63" s="414">
        <v>71.168842499999997</v>
      </c>
      <c r="I63" s="55" t="s">
        <v>12</v>
      </c>
      <c r="J63" s="61">
        <v>71.168842499999997</v>
      </c>
      <c r="K63" s="61">
        <v>71.168842499999997</v>
      </c>
      <c r="L63" s="61">
        <v>71.168842499999997</v>
      </c>
      <c r="M63" s="61" t="s">
        <v>12</v>
      </c>
      <c r="N63" s="61">
        <v>71.168842499999997</v>
      </c>
      <c r="O63" s="61">
        <v>71.168842499999997</v>
      </c>
      <c r="P63" s="61">
        <v>71.168842499999997</v>
      </c>
      <c r="Q63" s="61">
        <v>71.168842499999997</v>
      </c>
      <c r="R63" s="61">
        <v>71.168842499999997</v>
      </c>
      <c r="S63" s="61">
        <v>71.168842499999997</v>
      </c>
    </row>
    <row r="64" spans="1:19" ht="101.5" x14ac:dyDescent="0.35">
      <c r="A64" s="59" t="s">
        <v>126</v>
      </c>
      <c r="B64" s="80" t="s">
        <v>59</v>
      </c>
      <c r="C64" s="80" t="s">
        <v>81</v>
      </c>
      <c r="D64" s="80" t="s">
        <v>82</v>
      </c>
      <c r="E64" s="80"/>
      <c r="F64" s="61" t="s">
        <v>12</v>
      </c>
      <c r="G64" s="414">
        <v>0</v>
      </c>
      <c r="H64" s="414">
        <v>0</v>
      </c>
      <c r="I64" s="61">
        <v>0</v>
      </c>
      <c r="J64" s="61">
        <v>0</v>
      </c>
      <c r="K64" s="61">
        <v>0</v>
      </c>
      <c r="L64" s="61">
        <v>0</v>
      </c>
      <c r="M64" s="414">
        <v>0</v>
      </c>
      <c r="N64" s="61">
        <v>0</v>
      </c>
      <c r="O64" s="61">
        <v>0</v>
      </c>
      <c r="P64" s="61">
        <v>0</v>
      </c>
      <c r="Q64" s="82">
        <v>0</v>
      </c>
      <c r="R64" s="61">
        <v>0</v>
      </c>
      <c r="S64" s="61">
        <v>0</v>
      </c>
    </row>
    <row r="65" spans="1:19" ht="43.5" x14ac:dyDescent="0.35">
      <c r="A65" s="59" t="s">
        <v>126</v>
      </c>
      <c r="B65" s="80" t="s">
        <v>85</v>
      </c>
      <c r="C65" s="104" t="s">
        <v>965</v>
      </c>
      <c r="D65" s="80" t="s">
        <v>87</v>
      </c>
      <c r="E65" s="80"/>
      <c r="F65" s="414">
        <v>0</v>
      </c>
      <c r="G65" s="414">
        <v>0</v>
      </c>
      <c r="H65" s="414">
        <v>0</v>
      </c>
      <c r="I65" s="55" t="s">
        <v>12</v>
      </c>
      <c r="J65" s="61">
        <v>0</v>
      </c>
      <c r="K65" s="61">
        <v>0</v>
      </c>
      <c r="L65" s="61">
        <v>0</v>
      </c>
      <c r="M65" s="414">
        <v>0</v>
      </c>
      <c r="N65" s="61">
        <v>0</v>
      </c>
      <c r="O65" s="61">
        <v>0</v>
      </c>
      <c r="P65" s="61">
        <v>0</v>
      </c>
      <c r="Q65" s="55" t="s">
        <v>12</v>
      </c>
      <c r="R65" s="61">
        <v>0</v>
      </c>
      <c r="S65" s="61">
        <v>0</v>
      </c>
    </row>
    <row r="66" spans="1:19" ht="116" x14ac:dyDescent="0.35">
      <c r="A66" s="59" t="s">
        <v>126</v>
      </c>
      <c r="B66" s="80" t="s">
        <v>85</v>
      </c>
      <c r="C66" s="104" t="s">
        <v>846</v>
      </c>
      <c r="D66" s="80" t="s">
        <v>87</v>
      </c>
      <c r="E66" s="80">
        <v>4.5</v>
      </c>
      <c r="F66" s="414">
        <v>0</v>
      </c>
      <c r="G66" s="414">
        <v>0</v>
      </c>
      <c r="H66" s="414">
        <v>0</v>
      </c>
      <c r="I66" s="55" t="s">
        <v>12</v>
      </c>
      <c r="J66" s="61">
        <v>0</v>
      </c>
      <c r="K66" s="61">
        <v>0</v>
      </c>
      <c r="L66" s="61">
        <v>0</v>
      </c>
      <c r="M66" s="414">
        <v>0</v>
      </c>
      <c r="N66" s="61">
        <v>0</v>
      </c>
      <c r="O66" s="61">
        <v>0</v>
      </c>
      <c r="P66" s="61">
        <v>0</v>
      </c>
      <c r="Q66" s="55" t="s">
        <v>12</v>
      </c>
      <c r="R66" s="61">
        <v>0</v>
      </c>
      <c r="S66" s="61">
        <v>0</v>
      </c>
    </row>
    <row r="67" spans="1:19" ht="29" x14ac:dyDescent="0.35">
      <c r="A67" s="59" t="s">
        <v>126</v>
      </c>
      <c r="B67" s="80" t="s">
        <v>85</v>
      </c>
      <c r="C67" s="80" t="s">
        <v>88</v>
      </c>
      <c r="D67" s="80" t="s">
        <v>89</v>
      </c>
      <c r="E67" s="80"/>
      <c r="F67" s="414">
        <v>0</v>
      </c>
      <c r="G67" s="414">
        <v>0</v>
      </c>
      <c r="H67" s="414">
        <v>0</v>
      </c>
      <c r="I67" s="55" t="s">
        <v>12</v>
      </c>
      <c r="J67" s="61">
        <v>0</v>
      </c>
      <c r="K67" s="61">
        <v>0</v>
      </c>
      <c r="L67" s="61">
        <v>0</v>
      </c>
      <c r="M67" s="414">
        <v>0</v>
      </c>
      <c r="N67" s="61">
        <v>0</v>
      </c>
      <c r="O67" s="61">
        <v>0</v>
      </c>
      <c r="P67" s="61">
        <v>0</v>
      </c>
      <c r="Q67" s="55" t="s">
        <v>12</v>
      </c>
      <c r="R67" s="61">
        <v>0</v>
      </c>
      <c r="S67" s="61">
        <v>0</v>
      </c>
    </row>
    <row r="68" spans="1:19" ht="58" x14ac:dyDescent="0.35">
      <c r="A68" s="59" t="s">
        <v>126</v>
      </c>
      <c r="B68" s="80" t="s">
        <v>59</v>
      </c>
      <c r="C68" s="80" t="s">
        <v>90</v>
      </c>
      <c r="D68" s="80" t="s">
        <v>91</v>
      </c>
      <c r="E68" s="80"/>
      <c r="F68" s="61" t="s">
        <v>12</v>
      </c>
      <c r="G68" s="61" t="s">
        <v>12</v>
      </c>
      <c r="H68" s="61" t="s">
        <v>12</v>
      </c>
      <c r="I68" s="55" t="s">
        <v>12</v>
      </c>
      <c r="J68" s="61">
        <v>0</v>
      </c>
      <c r="K68" s="61">
        <v>0</v>
      </c>
      <c r="L68" s="61">
        <v>0</v>
      </c>
      <c r="M68" s="61" t="s">
        <v>12</v>
      </c>
      <c r="N68" s="61">
        <v>0</v>
      </c>
      <c r="O68" s="61">
        <v>0</v>
      </c>
      <c r="P68" s="61">
        <v>0</v>
      </c>
      <c r="Q68" s="55" t="s">
        <v>12</v>
      </c>
      <c r="R68" s="61">
        <v>0</v>
      </c>
      <c r="S68" s="61">
        <v>0</v>
      </c>
    </row>
    <row r="69" spans="1:19" ht="72.5" x14ac:dyDescent="0.35">
      <c r="A69" s="59" t="s">
        <v>126</v>
      </c>
      <c r="B69" s="80" t="s">
        <v>92</v>
      </c>
      <c r="C69" s="80" t="s">
        <v>93</v>
      </c>
      <c r="D69" s="80" t="s">
        <v>94</v>
      </c>
      <c r="E69" s="80"/>
      <c r="F69" s="61" t="s">
        <v>12</v>
      </c>
      <c r="G69" s="414">
        <v>0</v>
      </c>
      <c r="H69" s="414">
        <v>0</v>
      </c>
      <c r="I69" s="55" t="s">
        <v>12</v>
      </c>
      <c r="J69" s="61">
        <v>0</v>
      </c>
      <c r="K69" s="61">
        <v>0</v>
      </c>
      <c r="L69" s="61">
        <v>0</v>
      </c>
      <c r="M69" s="414">
        <v>0</v>
      </c>
      <c r="N69" s="61">
        <v>0</v>
      </c>
      <c r="O69" s="61">
        <v>0</v>
      </c>
      <c r="P69" s="61">
        <v>0</v>
      </c>
      <c r="Q69" s="55" t="s">
        <v>12</v>
      </c>
      <c r="R69" s="61">
        <v>0</v>
      </c>
      <c r="S69" s="61">
        <v>0</v>
      </c>
    </row>
    <row r="70" spans="1:19" ht="43.5" x14ac:dyDescent="0.35">
      <c r="A70" s="59" t="s">
        <v>126</v>
      </c>
      <c r="B70" s="80" t="s">
        <v>10</v>
      </c>
      <c r="C70" s="80" t="s">
        <v>95</v>
      </c>
      <c r="D70" s="80" t="s">
        <v>96</v>
      </c>
      <c r="E70" s="80"/>
      <c r="F70" s="414">
        <v>0</v>
      </c>
      <c r="G70" s="414">
        <v>0</v>
      </c>
      <c r="H70" s="414">
        <v>0</v>
      </c>
      <c r="I70" s="55" t="s">
        <v>12</v>
      </c>
      <c r="J70" s="61">
        <v>0</v>
      </c>
      <c r="K70" s="61">
        <v>0</v>
      </c>
      <c r="L70" s="61">
        <v>0</v>
      </c>
      <c r="M70" s="414">
        <v>0</v>
      </c>
      <c r="N70" s="61">
        <v>0</v>
      </c>
      <c r="O70" s="61">
        <v>0</v>
      </c>
      <c r="P70" s="61">
        <v>0</v>
      </c>
      <c r="Q70" s="82">
        <v>0</v>
      </c>
      <c r="R70" s="61">
        <v>0</v>
      </c>
      <c r="S70" s="61">
        <v>0</v>
      </c>
    </row>
    <row r="71" spans="1:19" ht="29" x14ac:dyDescent="0.35">
      <c r="A71" s="59" t="s">
        <v>130</v>
      </c>
      <c r="B71" s="80" t="s">
        <v>10</v>
      </c>
      <c r="C71" s="80" t="s">
        <v>11</v>
      </c>
      <c r="D71" s="80">
        <v>90785</v>
      </c>
      <c r="E71" s="80"/>
      <c r="F71" s="412">
        <v>0</v>
      </c>
      <c r="G71" s="412">
        <v>0</v>
      </c>
      <c r="H71" s="412">
        <v>0</v>
      </c>
      <c r="I71" s="55" t="s">
        <v>12</v>
      </c>
      <c r="J71" s="76">
        <v>0</v>
      </c>
      <c r="K71" s="76">
        <v>0</v>
      </c>
      <c r="L71" s="76">
        <v>0</v>
      </c>
      <c r="M71" s="412">
        <v>0</v>
      </c>
      <c r="N71" s="76">
        <v>0</v>
      </c>
      <c r="O71" s="76">
        <v>0</v>
      </c>
      <c r="P71" s="76">
        <v>0</v>
      </c>
      <c r="Q71" s="76">
        <v>0</v>
      </c>
      <c r="R71" s="76">
        <v>0</v>
      </c>
      <c r="S71" s="76">
        <v>0</v>
      </c>
    </row>
    <row r="72" spans="1:19" ht="29" x14ac:dyDescent="0.35">
      <c r="A72" s="59" t="s">
        <v>130</v>
      </c>
      <c r="B72" s="80" t="s">
        <v>13</v>
      </c>
      <c r="C72" s="80" t="s">
        <v>14</v>
      </c>
      <c r="D72" s="80">
        <v>90791</v>
      </c>
      <c r="E72" s="80"/>
      <c r="F72" s="61" t="s">
        <v>12</v>
      </c>
      <c r="G72" s="61" t="s">
        <v>12</v>
      </c>
      <c r="H72" s="55" t="s">
        <v>12</v>
      </c>
      <c r="I72" s="55" t="s">
        <v>12</v>
      </c>
      <c r="J72" s="55" t="s">
        <v>12</v>
      </c>
      <c r="K72" s="55" t="s">
        <v>12</v>
      </c>
      <c r="L72" s="61">
        <v>0</v>
      </c>
      <c r="M72" s="55" t="s">
        <v>12</v>
      </c>
      <c r="N72" s="61">
        <v>0</v>
      </c>
      <c r="O72" s="55" t="s">
        <v>12</v>
      </c>
      <c r="P72" s="61">
        <v>0</v>
      </c>
      <c r="Q72" s="61" t="s">
        <v>12</v>
      </c>
      <c r="R72" s="61">
        <v>0</v>
      </c>
      <c r="S72" s="61">
        <v>0</v>
      </c>
    </row>
    <row r="73" spans="1:19" ht="43.5" x14ac:dyDescent="0.35">
      <c r="A73" s="59" t="s">
        <v>130</v>
      </c>
      <c r="B73" s="80" t="s">
        <v>16</v>
      </c>
      <c r="C73" s="80" t="s">
        <v>999</v>
      </c>
      <c r="D73" s="80">
        <v>90846</v>
      </c>
      <c r="E73" s="80">
        <v>3</v>
      </c>
      <c r="F73" s="61" t="s">
        <v>12</v>
      </c>
      <c r="G73" s="61" t="s">
        <v>12</v>
      </c>
      <c r="H73" s="55" t="s">
        <v>12</v>
      </c>
      <c r="I73" s="55" t="s">
        <v>12</v>
      </c>
      <c r="J73" s="55" t="s">
        <v>12</v>
      </c>
      <c r="K73" s="55" t="s">
        <v>12</v>
      </c>
      <c r="L73" s="61">
        <v>0</v>
      </c>
      <c r="M73" s="55" t="s">
        <v>12</v>
      </c>
      <c r="N73" s="61">
        <v>0</v>
      </c>
      <c r="O73" s="55" t="s">
        <v>12</v>
      </c>
      <c r="P73" s="61">
        <v>0</v>
      </c>
      <c r="Q73" s="55" t="s">
        <v>12</v>
      </c>
      <c r="R73" s="61">
        <v>0</v>
      </c>
      <c r="S73" s="61">
        <v>0</v>
      </c>
    </row>
    <row r="74" spans="1:19" ht="58" x14ac:dyDescent="0.35">
      <c r="A74" s="59" t="s">
        <v>130</v>
      </c>
      <c r="B74" s="80" t="s">
        <v>16</v>
      </c>
      <c r="C74" s="80" t="s">
        <v>1001</v>
      </c>
      <c r="D74" s="80">
        <v>90847</v>
      </c>
      <c r="E74" s="80">
        <v>3</v>
      </c>
      <c r="F74" s="61" t="s">
        <v>12</v>
      </c>
      <c r="G74" s="61" t="s">
        <v>12</v>
      </c>
      <c r="H74" s="55" t="s">
        <v>12</v>
      </c>
      <c r="I74" s="55" t="s">
        <v>12</v>
      </c>
      <c r="J74" s="55" t="s">
        <v>12</v>
      </c>
      <c r="K74" s="55" t="s">
        <v>12</v>
      </c>
      <c r="L74" s="61">
        <v>0</v>
      </c>
      <c r="M74" s="55" t="s">
        <v>12</v>
      </c>
      <c r="N74" s="61">
        <v>0</v>
      </c>
      <c r="O74" s="55" t="s">
        <v>12</v>
      </c>
      <c r="P74" s="61">
        <v>0</v>
      </c>
      <c r="Q74" s="55" t="s">
        <v>12</v>
      </c>
      <c r="R74" s="61">
        <v>0</v>
      </c>
      <c r="S74" s="61">
        <v>0</v>
      </c>
    </row>
    <row r="75" spans="1:19" ht="43.5" x14ac:dyDescent="0.35">
      <c r="A75" s="59" t="s">
        <v>130</v>
      </c>
      <c r="B75" s="80" t="s">
        <v>16</v>
      </c>
      <c r="C75" s="80" t="s">
        <v>17</v>
      </c>
      <c r="D75" s="80">
        <v>90849</v>
      </c>
      <c r="E75" s="80"/>
      <c r="F75" s="61" t="s">
        <v>12</v>
      </c>
      <c r="G75" s="61" t="s">
        <v>12</v>
      </c>
      <c r="H75" s="55" t="s">
        <v>12</v>
      </c>
      <c r="I75" s="55" t="s">
        <v>12</v>
      </c>
      <c r="J75" s="55" t="s">
        <v>12</v>
      </c>
      <c r="K75" s="55" t="s">
        <v>12</v>
      </c>
      <c r="L75" s="61">
        <v>0</v>
      </c>
      <c r="M75" s="55" t="s">
        <v>12</v>
      </c>
      <c r="N75" s="61">
        <v>0</v>
      </c>
      <c r="O75" s="55" t="s">
        <v>12</v>
      </c>
      <c r="P75" s="61">
        <v>0</v>
      </c>
      <c r="Q75" s="55" t="s">
        <v>12</v>
      </c>
      <c r="R75" s="61">
        <v>0</v>
      </c>
      <c r="S75" s="61">
        <v>0</v>
      </c>
    </row>
    <row r="76" spans="1:19" ht="116" x14ac:dyDescent="0.35">
      <c r="A76" s="59" t="s">
        <v>130</v>
      </c>
      <c r="B76" s="80" t="s">
        <v>13</v>
      </c>
      <c r="C76" s="80" t="s">
        <v>18</v>
      </c>
      <c r="D76" s="80">
        <v>90885</v>
      </c>
      <c r="E76" s="80"/>
      <c r="F76" s="61" t="s">
        <v>12</v>
      </c>
      <c r="G76" s="61" t="s">
        <v>12</v>
      </c>
      <c r="H76" s="55" t="s">
        <v>12</v>
      </c>
      <c r="I76" s="55" t="s">
        <v>12</v>
      </c>
      <c r="J76" s="55" t="s">
        <v>12</v>
      </c>
      <c r="K76" s="55" t="s">
        <v>12</v>
      </c>
      <c r="L76" s="61">
        <v>0</v>
      </c>
      <c r="M76" s="55" t="s">
        <v>12</v>
      </c>
      <c r="N76" s="61">
        <v>0</v>
      </c>
      <c r="O76" s="55" t="s">
        <v>12</v>
      </c>
      <c r="P76" s="61">
        <v>0</v>
      </c>
      <c r="Q76" s="55" t="s">
        <v>12</v>
      </c>
      <c r="R76" s="61">
        <v>0</v>
      </c>
      <c r="S76" s="61">
        <v>0</v>
      </c>
    </row>
    <row r="77" spans="1:19" ht="101.5" x14ac:dyDescent="0.35">
      <c r="A77" s="59" t="s">
        <v>130</v>
      </c>
      <c r="B77" s="80" t="s">
        <v>10</v>
      </c>
      <c r="C77" s="80" t="s">
        <v>19</v>
      </c>
      <c r="D77" s="80">
        <v>90887</v>
      </c>
      <c r="E77" s="80"/>
      <c r="F77" s="61" t="s">
        <v>12</v>
      </c>
      <c r="G77" s="61" t="s">
        <v>12</v>
      </c>
      <c r="H77" s="55" t="s">
        <v>12</v>
      </c>
      <c r="I77" s="55" t="s">
        <v>12</v>
      </c>
      <c r="J77" s="55" t="s">
        <v>12</v>
      </c>
      <c r="K77" s="55" t="s">
        <v>12</v>
      </c>
      <c r="L77" s="61">
        <v>0</v>
      </c>
      <c r="M77" s="414">
        <v>0</v>
      </c>
      <c r="N77" s="61">
        <v>0</v>
      </c>
      <c r="O77" s="55">
        <v>0</v>
      </c>
      <c r="P77" s="61">
        <v>0</v>
      </c>
      <c r="Q77" s="61">
        <v>0</v>
      </c>
      <c r="R77" s="61">
        <v>0</v>
      </c>
      <c r="S77" s="61">
        <v>0</v>
      </c>
    </row>
    <row r="78" spans="1:19" ht="29" x14ac:dyDescent="0.35">
      <c r="A78" s="59" t="s">
        <v>130</v>
      </c>
      <c r="B78" s="80" t="s">
        <v>13</v>
      </c>
      <c r="C78" s="80" t="s">
        <v>22</v>
      </c>
      <c r="D78" s="80">
        <v>96130</v>
      </c>
      <c r="E78" s="80">
        <v>4</v>
      </c>
      <c r="F78" s="61" t="s">
        <v>12</v>
      </c>
      <c r="G78" s="61" t="s">
        <v>12</v>
      </c>
      <c r="H78" s="55" t="s">
        <v>12</v>
      </c>
      <c r="I78" s="55" t="s">
        <v>12</v>
      </c>
      <c r="J78" s="55" t="s">
        <v>12</v>
      </c>
      <c r="K78" s="55" t="s">
        <v>12</v>
      </c>
      <c r="L78" s="55" t="s">
        <v>12</v>
      </c>
      <c r="M78" s="55" t="s">
        <v>12</v>
      </c>
      <c r="N78" s="61">
        <v>0</v>
      </c>
      <c r="O78" s="55" t="s">
        <v>12</v>
      </c>
      <c r="P78" s="61">
        <v>0</v>
      </c>
      <c r="Q78" s="55" t="s">
        <v>12</v>
      </c>
      <c r="R78" s="61">
        <v>0</v>
      </c>
      <c r="S78" s="61">
        <v>0</v>
      </c>
    </row>
    <row r="79" spans="1:19" ht="43.5" x14ac:dyDescent="0.35">
      <c r="A79" s="59" t="s">
        <v>130</v>
      </c>
      <c r="B79" s="80" t="s">
        <v>13</v>
      </c>
      <c r="C79" s="80" t="s">
        <v>23</v>
      </c>
      <c r="D79" s="80">
        <v>96131</v>
      </c>
      <c r="E79" s="80">
        <v>4</v>
      </c>
      <c r="F79" s="61" t="s">
        <v>12</v>
      </c>
      <c r="G79" s="61" t="s">
        <v>12</v>
      </c>
      <c r="H79" s="55" t="s">
        <v>12</v>
      </c>
      <c r="I79" s="55" t="s">
        <v>12</v>
      </c>
      <c r="J79" s="55" t="s">
        <v>12</v>
      </c>
      <c r="K79" s="55" t="s">
        <v>12</v>
      </c>
      <c r="L79" s="55" t="s">
        <v>12</v>
      </c>
      <c r="M79" s="55" t="s">
        <v>12</v>
      </c>
      <c r="N79" s="61">
        <v>0</v>
      </c>
      <c r="O79" s="55" t="s">
        <v>12</v>
      </c>
      <c r="P79" s="61">
        <v>0</v>
      </c>
      <c r="Q79" s="55" t="s">
        <v>12</v>
      </c>
      <c r="R79" s="61">
        <v>0</v>
      </c>
      <c r="S79" s="61">
        <v>0</v>
      </c>
    </row>
    <row r="80" spans="1:19" ht="72.5" x14ac:dyDescent="0.35">
      <c r="A80" s="59" t="s">
        <v>130</v>
      </c>
      <c r="B80" s="80" t="s">
        <v>10</v>
      </c>
      <c r="C80" s="80" t="s">
        <v>25</v>
      </c>
      <c r="D80" s="80">
        <v>96170</v>
      </c>
      <c r="E80" s="80">
        <v>2</v>
      </c>
      <c r="F80" s="414">
        <v>0</v>
      </c>
      <c r="G80" s="414">
        <v>0</v>
      </c>
      <c r="H80" s="414">
        <v>0</v>
      </c>
      <c r="I80" s="55" t="s">
        <v>12</v>
      </c>
      <c r="J80" s="55" t="s">
        <v>12</v>
      </c>
      <c r="K80" s="55" t="s">
        <v>12</v>
      </c>
      <c r="L80" s="61">
        <v>0</v>
      </c>
      <c r="M80" s="414">
        <v>0</v>
      </c>
      <c r="N80" s="61">
        <v>0</v>
      </c>
      <c r="O80" s="61">
        <v>0</v>
      </c>
      <c r="P80" s="61">
        <v>0</v>
      </c>
      <c r="Q80" s="55" t="s">
        <v>12</v>
      </c>
      <c r="R80" s="61">
        <v>0</v>
      </c>
      <c r="S80" s="61">
        <v>0</v>
      </c>
    </row>
    <row r="81" spans="1:19" ht="87" x14ac:dyDescent="0.35">
      <c r="A81" s="59" t="s">
        <v>130</v>
      </c>
      <c r="B81" s="80" t="s">
        <v>10</v>
      </c>
      <c r="C81" s="80" t="s">
        <v>26</v>
      </c>
      <c r="D81" s="80">
        <v>96171</v>
      </c>
      <c r="E81" s="80"/>
      <c r="F81" s="414">
        <v>0</v>
      </c>
      <c r="G81" s="414">
        <v>0</v>
      </c>
      <c r="H81" s="414">
        <v>0</v>
      </c>
      <c r="I81" s="55" t="s">
        <v>12</v>
      </c>
      <c r="J81" s="55" t="s">
        <v>12</v>
      </c>
      <c r="K81" s="55" t="s">
        <v>12</v>
      </c>
      <c r="L81" s="61">
        <v>0</v>
      </c>
      <c r="M81" s="414">
        <v>0</v>
      </c>
      <c r="N81" s="61">
        <v>0</v>
      </c>
      <c r="O81" s="61">
        <v>0</v>
      </c>
      <c r="P81" s="61">
        <v>0</v>
      </c>
      <c r="Q81" s="55" t="s">
        <v>12</v>
      </c>
      <c r="R81" s="61">
        <v>0</v>
      </c>
      <c r="S81" s="61">
        <v>0</v>
      </c>
    </row>
    <row r="82" spans="1:19" ht="43.5" x14ac:dyDescent="0.35">
      <c r="A82" s="59" t="s">
        <v>130</v>
      </c>
      <c r="B82" s="80" t="s">
        <v>13</v>
      </c>
      <c r="C82" s="80" t="s">
        <v>27</v>
      </c>
      <c r="D82" s="80">
        <v>98966</v>
      </c>
      <c r="E82" s="80">
        <v>1</v>
      </c>
      <c r="F82" s="61" t="s">
        <v>12</v>
      </c>
      <c r="G82" s="61" t="s">
        <v>12</v>
      </c>
      <c r="H82" s="55" t="s">
        <v>12</v>
      </c>
      <c r="I82" s="55" t="s">
        <v>12</v>
      </c>
      <c r="J82" s="55" t="s">
        <v>12</v>
      </c>
      <c r="K82" s="55" t="s">
        <v>12</v>
      </c>
      <c r="L82" s="61">
        <v>0</v>
      </c>
      <c r="M82" s="55" t="s">
        <v>12</v>
      </c>
      <c r="N82" s="61">
        <v>0</v>
      </c>
      <c r="O82" s="55" t="s">
        <v>12</v>
      </c>
      <c r="P82" s="61">
        <v>0</v>
      </c>
      <c r="Q82" s="55" t="s">
        <v>12</v>
      </c>
      <c r="R82" s="61">
        <v>0</v>
      </c>
      <c r="S82" s="61" t="s">
        <v>12</v>
      </c>
    </row>
    <row r="83" spans="1:19" ht="43.5" x14ac:dyDescent="0.35">
      <c r="A83" s="59" t="s">
        <v>130</v>
      </c>
      <c r="B83" s="80" t="s">
        <v>13</v>
      </c>
      <c r="C83" s="80" t="s">
        <v>28</v>
      </c>
      <c r="D83" s="80">
        <v>98967</v>
      </c>
      <c r="E83" s="80"/>
      <c r="F83" s="61" t="s">
        <v>12</v>
      </c>
      <c r="G83" s="61" t="s">
        <v>12</v>
      </c>
      <c r="H83" s="55" t="s">
        <v>12</v>
      </c>
      <c r="I83" s="55" t="s">
        <v>12</v>
      </c>
      <c r="J83" s="55" t="s">
        <v>12</v>
      </c>
      <c r="K83" s="55" t="s">
        <v>12</v>
      </c>
      <c r="L83" s="61">
        <v>0</v>
      </c>
      <c r="M83" s="55" t="s">
        <v>12</v>
      </c>
      <c r="N83" s="61">
        <v>0</v>
      </c>
      <c r="O83" s="55" t="s">
        <v>12</v>
      </c>
      <c r="P83" s="61">
        <v>0</v>
      </c>
      <c r="Q83" s="55" t="s">
        <v>12</v>
      </c>
      <c r="R83" s="61">
        <v>0</v>
      </c>
      <c r="S83" s="61" t="s">
        <v>12</v>
      </c>
    </row>
    <row r="84" spans="1:19" ht="43.5" x14ac:dyDescent="0.35">
      <c r="A84" s="59" t="s">
        <v>130</v>
      </c>
      <c r="B84" s="80" t="s">
        <v>13</v>
      </c>
      <c r="C84" s="80" t="s">
        <v>29</v>
      </c>
      <c r="D84" s="80">
        <v>98968</v>
      </c>
      <c r="E84" s="80">
        <v>1.5</v>
      </c>
      <c r="F84" s="61" t="s">
        <v>12</v>
      </c>
      <c r="G84" s="61" t="s">
        <v>12</v>
      </c>
      <c r="H84" s="55" t="s">
        <v>12</v>
      </c>
      <c r="I84" s="55" t="s">
        <v>12</v>
      </c>
      <c r="J84" s="55" t="s">
        <v>12</v>
      </c>
      <c r="K84" s="55" t="s">
        <v>12</v>
      </c>
      <c r="L84" s="61">
        <v>0</v>
      </c>
      <c r="M84" s="55" t="s">
        <v>12</v>
      </c>
      <c r="N84" s="61">
        <v>0</v>
      </c>
      <c r="O84" s="55" t="s">
        <v>12</v>
      </c>
      <c r="P84" s="61">
        <v>0</v>
      </c>
      <c r="Q84" s="55" t="s">
        <v>12</v>
      </c>
      <c r="R84" s="61">
        <v>0</v>
      </c>
      <c r="S84" s="61" t="s">
        <v>12</v>
      </c>
    </row>
    <row r="85" spans="1:19" ht="29" x14ac:dyDescent="0.35">
      <c r="A85" s="59" t="s">
        <v>130</v>
      </c>
      <c r="B85" s="80" t="s">
        <v>13</v>
      </c>
      <c r="C85" s="80" t="s">
        <v>38</v>
      </c>
      <c r="D85" s="80">
        <v>99341</v>
      </c>
      <c r="E85" s="80"/>
      <c r="F85" s="61" t="s">
        <v>12</v>
      </c>
      <c r="G85" s="55" t="s">
        <v>12</v>
      </c>
      <c r="H85" s="55" t="s">
        <v>12</v>
      </c>
      <c r="I85" s="55" t="s">
        <v>12</v>
      </c>
      <c r="J85" s="55" t="s">
        <v>12</v>
      </c>
      <c r="K85" s="55" t="s">
        <v>12</v>
      </c>
      <c r="L85" s="55" t="s">
        <v>12</v>
      </c>
      <c r="M85" s="55" t="s">
        <v>12</v>
      </c>
      <c r="N85" s="55" t="s">
        <v>12</v>
      </c>
      <c r="O85" s="55" t="s">
        <v>12</v>
      </c>
      <c r="P85" s="61">
        <v>0</v>
      </c>
      <c r="Q85" s="55" t="s">
        <v>12</v>
      </c>
      <c r="R85" s="61">
        <v>0</v>
      </c>
      <c r="S85" s="61">
        <v>0</v>
      </c>
    </row>
    <row r="86" spans="1:19" ht="29" x14ac:dyDescent="0.35">
      <c r="A86" s="59" t="s">
        <v>130</v>
      </c>
      <c r="B86" s="80" t="s">
        <v>13</v>
      </c>
      <c r="C86" s="80" t="s">
        <v>39</v>
      </c>
      <c r="D86" s="80">
        <v>99342</v>
      </c>
      <c r="E86" s="80">
        <v>2</v>
      </c>
      <c r="F86" s="61" t="s">
        <v>12</v>
      </c>
      <c r="G86" s="55" t="s">
        <v>12</v>
      </c>
      <c r="H86" s="55" t="s">
        <v>12</v>
      </c>
      <c r="I86" s="55" t="s">
        <v>12</v>
      </c>
      <c r="J86" s="55" t="s">
        <v>12</v>
      </c>
      <c r="K86" s="55" t="s">
        <v>12</v>
      </c>
      <c r="L86" s="55" t="s">
        <v>12</v>
      </c>
      <c r="M86" s="55" t="s">
        <v>12</v>
      </c>
      <c r="N86" s="55" t="s">
        <v>12</v>
      </c>
      <c r="O86" s="55" t="s">
        <v>12</v>
      </c>
      <c r="P86" s="61">
        <v>0</v>
      </c>
      <c r="Q86" s="55" t="s">
        <v>12</v>
      </c>
      <c r="R86" s="61">
        <v>0</v>
      </c>
      <c r="S86" s="61">
        <v>0</v>
      </c>
    </row>
    <row r="87" spans="1:19" ht="29" x14ac:dyDescent="0.35">
      <c r="A87" s="59" t="s">
        <v>130</v>
      </c>
      <c r="B87" s="80" t="s">
        <v>13</v>
      </c>
      <c r="C87" s="80" t="s">
        <v>40</v>
      </c>
      <c r="D87" s="80">
        <v>99344</v>
      </c>
      <c r="E87" s="80">
        <v>4</v>
      </c>
      <c r="F87" s="61" t="s">
        <v>12</v>
      </c>
      <c r="G87" s="55" t="s">
        <v>12</v>
      </c>
      <c r="H87" s="55" t="s">
        <v>12</v>
      </c>
      <c r="I87" s="55" t="s">
        <v>12</v>
      </c>
      <c r="J87" s="55" t="s">
        <v>12</v>
      </c>
      <c r="K87" s="55" t="s">
        <v>12</v>
      </c>
      <c r="L87" s="55" t="s">
        <v>12</v>
      </c>
      <c r="M87" s="55" t="s">
        <v>12</v>
      </c>
      <c r="N87" s="55" t="s">
        <v>12</v>
      </c>
      <c r="O87" s="55" t="s">
        <v>12</v>
      </c>
      <c r="P87" s="61">
        <v>0</v>
      </c>
      <c r="Q87" s="55" t="s">
        <v>12</v>
      </c>
      <c r="R87" s="61">
        <v>0</v>
      </c>
      <c r="S87" s="61">
        <v>0</v>
      </c>
    </row>
    <row r="88" spans="1:19" ht="29" x14ac:dyDescent="0.35">
      <c r="A88" s="59" t="s">
        <v>130</v>
      </c>
      <c r="B88" s="80" t="s">
        <v>13</v>
      </c>
      <c r="C88" s="80" t="s">
        <v>41</v>
      </c>
      <c r="D88" s="80">
        <v>99345</v>
      </c>
      <c r="E88" s="80">
        <v>5</v>
      </c>
      <c r="F88" s="61" t="s">
        <v>12</v>
      </c>
      <c r="G88" s="55" t="s">
        <v>12</v>
      </c>
      <c r="H88" s="55" t="s">
        <v>12</v>
      </c>
      <c r="I88" s="55" t="s">
        <v>12</v>
      </c>
      <c r="J88" s="55" t="s">
        <v>12</v>
      </c>
      <c r="K88" s="55" t="s">
        <v>12</v>
      </c>
      <c r="L88" s="55" t="s">
        <v>12</v>
      </c>
      <c r="M88" s="55" t="s">
        <v>12</v>
      </c>
      <c r="N88" s="55" t="s">
        <v>12</v>
      </c>
      <c r="O88" s="55" t="s">
        <v>12</v>
      </c>
      <c r="P88" s="61">
        <v>0</v>
      </c>
      <c r="Q88" s="55" t="s">
        <v>12</v>
      </c>
      <c r="R88" s="61">
        <v>0</v>
      </c>
      <c r="S88" s="61">
        <v>0</v>
      </c>
    </row>
    <row r="89" spans="1:19" ht="43.5" x14ac:dyDescent="0.35">
      <c r="A89" s="59" t="s">
        <v>130</v>
      </c>
      <c r="B89" s="80" t="s">
        <v>13</v>
      </c>
      <c r="C89" s="80" t="s">
        <v>42</v>
      </c>
      <c r="D89" s="80">
        <v>99347</v>
      </c>
      <c r="E89" s="80"/>
      <c r="F89" s="61" t="s">
        <v>12</v>
      </c>
      <c r="G89" s="55" t="s">
        <v>12</v>
      </c>
      <c r="H89" s="55" t="s">
        <v>12</v>
      </c>
      <c r="I89" s="55" t="s">
        <v>12</v>
      </c>
      <c r="J89" s="55" t="s">
        <v>12</v>
      </c>
      <c r="K89" s="55" t="s">
        <v>12</v>
      </c>
      <c r="L89" s="55" t="s">
        <v>12</v>
      </c>
      <c r="M89" s="55" t="s">
        <v>12</v>
      </c>
      <c r="N89" s="55" t="s">
        <v>12</v>
      </c>
      <c r="O89" s="55" t="s">
        <v>12</v>
      </c>
      <c r="P89" s="61">
        <v>0</v>
      </c>
      <c r="Q89" s="55" t="s">
        <v>12</v>
      </c>
      <c r="R89" s="61">
        <v>0</v>
      </c>
      <c r="S89" s="61">
        <v>0</v>
      </c>
    </row>
    <row r="90" spans="1:19" ht="43.5" x14ac:dyDescent="0.35">
      <c r="A90" s="59" t="s">
        <v>130</v>
      </c>
      <c r="B90" s="80" t="s">
        <v>13</v>
      </c>
      <c r="C90" s="80" t="s">
        <v>43</v>
      </c>
      <c r="D90" s="80">
        <v>99348</v>
      </c>
      <c r="E90" s="80">
        <v>2</v>
      </c>
      <c r="F90" s="61" t="s">
        <v>12</v>
      </c>
      <c r="G90" s="55" t="s">
        <v>12</v>
      </c>
      <c r="H90" s="55" t="s">
        <v>12</v>
      </c>
      <c r="I90" s="55" t="s">
        <v>12</v>
      </c>
      <c r="J90" s="55" t="s">
        <v>12</v>
      </c>
      <c r="K90" s="55" t="s">
        <v>12</v>
      </c>
      <c r="L90" s="55" t="s">
        <v>12</v>
      </c>
      <c r="M90" s="55" t="s">
        <v>12</v>
      </c>
      <c r="N90" s="55" t="s">
        <v>12</v>
      </c>
      <c r="O90" s="55" t="s">
        <v>12</v>
      </c>
      <c r="P90" s="61">
        <v>0</v>
      </c>
      <c r="Q90" s="55" t="s">
        <v>12</v>
      </c>
      <c r="R90" s="61">
        <v>0</v>
      </c>
      <c r="S90" s="61">
        <v>0</v>
      </c>
    </row>
    <row r="91" spans="1:19" ht="43.5" x14ac:dyDescent="0.35">
      <c r="A91" s="59" t="s">
        <v>130</v>
      </c>
      <c r="B91" s="80" t="s">
        <v>13</v>
      </c>
      <c r="C91" s="80" t="s">
        <v>44</v>
      </c>
      <c r="D91" s="80">
        <v>99349</v>
      </c>
      <c r="E91" s="80">
        <v>3</v>
      </c>
      <c r="F91" s="61" t="s">
        <v>12</v>
      </c>
      <c r="G91" s="55" t="s">
        <v>12</v>
      </c>
      <c r="H91" s="55" t="s">
        <v>12</v>
      </c>
      <c r="I91" s="55" t="s">
        <v>12</v>
      </c>
      <c r="J91" s="55" t="s">
        <v>12</v>
      </c>
      <c r="K91" s="55" t="s">
        <v>12</v>
      </c>
      <c r="L91" s="55" t="s">
        <v>12</v>
      </c>
      <c r="M91" s="55" t="s">
        <v>12</v>
      </c>
      <c r="N91" s="55" t="s">
        <v>12</v>
      </c>
      <c r="O91" s="55" t="s">
        <v>12</v>
      </c>
      <c r="P91" s="61">
        <v>0</v>
      </c>
      <c r="Q91" s="55" t="s">
        <v>12</v>
      </c>
      <c r="R91" s="61">
        <v>0</v>
      </c>
      <c r="S91" s="61">
        <v>0</v>
      </c>
    </row>
    <row r="92" spans="1:19" ht="43.5" x14ac:dyDescent="0.35">
      <c r="A92" s="59" t="s">
        <v>130</v>
      </c>
      <c r="B92" s="80" t="s">
        <v>13</v>
      </c>
      <c r="C92" s="80" t="s">
        <v>45</v>
      </c>
      <c r="D92" s="80">
        <v>99350</v>
      </c>
      <c r="E92" s="80">
        <v>4</v>
      </c>
      <c r="F92" s="61" t="s">
        <v>12</v>
      </c>
      <c r="G92" s="55" t="s">
        <v>12</v>
      </c>
      <c r="H92" s="55" t="s">
        <v>12</v>
      </c>
      <c r="I92" s="55" t="s">
        <v>12</v>
      </c>
      <c r="J92" s="55" t="s">
        <v>12</v>
      </c>
      <c r="K92" s="55" t="s">
        <v>12</v>
      </c>
      <c r="L92" s="55" t="s">
        <v>12</v>
      </c>
      <c r="M92" s="55" t="s">
        <v>12</v>
      </c>
      <c r="N92" s="55" t="s">
        <v>12</v>
      </c>
      <c r="O92" s="55" t="s">
        <v>12</v>
      </c>
      <c r="P92" s="61">
        <v>0</v>
      </c>
      <c r="Q92" s="55" t="s">
        <v>12</v>
      </c>
      <c r="R92" s="61">
        <v>0</v>
      </c>
      <c r="S92" s="61">
        <v>0</v>
      </c>
    </row>
    <row r="93" spans="1:19" ht="116" x14ac:dyDescent="0.35">
      <c r="A93" s="59" t="s">
        <v>130</v>
      </c>
      <c r="B93" s="80" t="s">
        <v>13</v>
      </c>
      <c r="C93" s="104" t="s">
        <v>1017</v>
      </c>
      <c r="D93" s="80" t="s">
        <v>58</v>
      </c>
      <c r="E93" s="80"/>
      <c r="F93" s="414">
        <v>0</v>
      </c>
      <c r="G93" s="414">
        <v>0</v>
      </c>
      <c r="H93" s="414">
        <v>0</v>
      </c>
      <c r="I93" s="55" t="s">
        <v>12</v>
      </c>
      <c r="J93" s="61">
        <v>0</v>
      </c>
      <c r="K93" s="61">
        <v>0</v>
      </c>
      <c r="L93" s="61">
        <v>0</v>
      </c>
      <c r="M93" s="414">
        <v>0</v>
      </c>
      <c r="N93" s="61">
        <v>0</v>
      </c>
      <c r="O93" s="61">
        <v>0</v>
      </c>
      <c r="P93" s="61">
        <v>0</v>
      </c>
      <c r="Q93" s="61">
        <v>0</v>
      </c>
      <c r="R93" s="61">
        <v>0</v>
      </c>
      <c r="S93" s="61">
        <v>0</v>
      </c>
    </row>
    <row r="94" spans="1:19" ht="43.5" x14ac:dyDescent="0.35">
      <c r="A94" s="59" t="s">
        <v>130</v>
      </c>
      <c r="B94" s="80" t="s">
        <v>59</v>
      </c>
      <c r="C94" s="80" t="s">
        <v>60</v>
      </c>
      <c r="D94" s="80" t="s">
        <v>61</v>
      </c>
      <c r="E94" s="80"/>
      <c r="F94" s="61" t="s">
        <v>12</v>
      </c>
      <c r="G94" s="61" t="s">
        <v>12</v>
      </c>
      <c r="H94" s="61" t="s">
        <v>12</v>
      </c>
      <c r="I94" s="55" t="s">
        <v>12</v>
      </c>
      <c r="J94" s="61">
        <v>0</v>
      </c>
      <c r="K94" s="61">
        <v>0</v>
      </c>
      <c r="L94" s="61">
        <v>0</v>
      </c>
      <c r="M94" s="414">
        <v>0</v>
      </c>
      <c r="N94" s="61">
        <v>0</v>
      </c>
      <c r="O94" s="61">
        <v>0</v>
      </c>
      <c r="P94" s="61">
        <v>0</v>
      </c>
      <c r="Q94" s="61" t="s">
        <v>12</v>
      </c>
      <c r="R94" s="61">
        <v>0</v>
      </c>
      <c r="S94" s="61">
        <v>0</v>
      </c>
    </row>
    <row r="95" spans="1:19" ht="58" x14ac:dyDescent="0.35">
      <c r="A95" s="59" t="s">
        <v>130</v>
      </c>
      <c r="B95" s="80" t="s">
        <v>62</v>
      </c>
      <c r="C95" s="80" t="s">
        <v>63</v>
      </c>
      <c r="D95" s="80" t="s">
        <v>64</v>
      </c>
      <c r="E95" s="80">
        <v>4.5</v>
      </c>
      <c r="F95" s="61" t="s">
        <v>12</v>
      </c>
      <c r="G95" s="61" t="s">
        <v>12</v>
      </c>
      <c r="H95" s="61" t="s">
        <v>12</v>
      </c>
      <c r="I95" s="55" t="s">
        <v>12</v>
      </c>
      <c r="J95" s="61">
        <v>0</v>
      </c>
      <c r="K95" s="61">
        <v>0</v>
      </c>
      <c r="L95" s="61">
        <v>0</v>
      </c>
      <c r="M95" s="414">
        <v>0</v>
      </c>
      <c r="N95" s="61">
        <v>0</v>
      </c>
      <c r="O95" s="61">
        <v>0</v>
      </c>
      <c r="P95" s="61">
        <v>0</v>
      </c>
      <c r="Q95" s="61" t="s">
        <v>12</v>
      </c>
      <c r="R95" s="61">
        <v>0</v>
      </c>
      <c r="S95" s="61">
        <v>0</v>
      </c>
    </row>
    <row r="96" spans="1:19" ht="58" x14ac:dyDescent="0.35">
      <c r="A96" s="59" t="s">
        <v>130</v>
      </c>
      <c r="B96" s="80" t="s">
        <v>65</v>
      </c>
      <c r="C96" s="80" t="s">
        <v>66</v>
      </c>
      <c r="D96" s="80" t="s">
        <v>67</v>
      </c>
      <c r="E96" s="80"/>
      <c r="F96" s="61" t="s">
        <v>12</v>
      </c>
      <c r="G96" s="414">
        <v>0</v>
      </c>
      <c r="H96" s="414">
        <v>0</v>
      </c>
      <c r="I96" s="55" t="s">
        <v>12</v>
      </c>
      <c r="J96" s="61">
        <v>0</v>
      </c>
      <c r="K96" s="61">
        <v>0</v>
      </c>
      <c r="L96" s="61">
        <v>0</v>
      </c>
      <c r="M96" s="414">
        <v>0</v>
      </c>
      <c r="N96" s="61">
        <v>0</v>
      </c>
      <c r="O96" s="61">
        <v>0</v>
      </c>
      <c r="P96" s="61">
        <v>0</v>
      </c>
      <c r="Q96" s="61" t="s">
        <v>12</v>
      </c>
      <c r="R96" s="61">
        <v>0</v>
      </c>
      <c r="S96" s="61">
        <v>0</v>
      </c>
    </row>
    <row r="97" spans="1:19" ht="101.5" x14ac:dyDescent="0.35">
      <c r="A97" s="59" t="s">
        <v>130</v>
      </c>
      <c r="B97" s="80" t="s">
        <v>68</v>
      </c>
      <c r="C97" s="80" t="s">
        <v>69</v>
      </c>
      <c r="D97" s="80" t="s">
        <v>70</v>
      </c>
      <c r="E97" s="80"/>
      <c r="F97" s="76" t="s">
        <v>12</v>
      </c>
      <c r="G97" s="55" t="s">
        <v>12</v>
      </c>
      <c r="H97" s="55" t="s">
        <v>12</v>
      </c>
      <c r="I97" s="61">
        <v>0</v>
      </c>
      <c r="J97" s="55" t="s">
        <v>12</v>
      </c>
      <c r="K97" s="55" t="s">
        <v>12</v>
      </c>
      <c r="L97" s="55" t="s">
        <v>12</v>
      </c>
      <c r="M97" s="55" t="s">
        <v>12</v>
      </c>
      <c r="N97" s="55" t="s">
        <v>12</v>
      </c>
      <c r="O97" s="55" t="s">
        <v>12</v>
      </c>
      <c r="P97" s="55" t="s">
        <v>12</v>
      </c>
      <c r="Q97" s="55" t="s">
        <v>12</v>
      </c>
      <c r="R97" s="55" t="s">
        <v>12</v>
      </c>
      <c r="S97" s="76" t="s">
        <v>12</v>
      </c>
    </row>
    <row r="98" spans="1:19" ht="29" x14ac:dyDescent="0.35">
      <c r="A98" s="59" t="s">
        <v>130</v>
      </c>
      <c r="B98" s="80" t="s">
        <v>68</v>
      </c>
      <c r="C98" s="80" t="s">
        <v>75</v>
      </c>
      <c r="D98" s="80" t="s">
        <v>76</v>
      </c>
      <c r="E98" s="80"/>
      <c r="F98" s="76" t="s">
        <v>12</v>
      </c>
      <c r="G98" s="55" t="s">
        <v>12</v>
      </c>
      <c r="H98" s="55" t="s">
        <v>12</v>
      </c>
      <c r="I98" s="61">
        <v>0</v>
      </c>
      <c r="J98" s="55" t="s">
        <v>12</v>
      </c>
      <c r="K98" s="55" t="s">
        <v>12</v>
      </c>
      <c r="L98" s="55" t="s">
        <v>12</v>
      </c>
      <c r="M98" s="55" t="s">
        <v>12</v>
      </c>
      <c r="N98" s="55" t="s">
        <v>12</v>
      </c>
      <c r="O98" s="55" t="s">
        <v>12</v>
      </c>
      <c r="P98" s="55" t="s">
        <v>12</v>
      </c>
      <c r="Q98" s="55" t="s">
        <v>12</v>
      </c>
      <c r="R98" s="55" t="s">
        <v>12</v>
      </c>
      <c r="S98" s="76" t="s">
        <v>12</v>
      </c>
    </row>
    <row r="99" spans="1:19" ht="72.5" x14ac:dyDescent="0.35">
      <c r="A99" s="59" t="s">
        <v>130</v>
      </c>
      <c r="B99" s="80" t="s">
        <v>13</v>
      </c>
      <c r="C99" s="80" t="s">
        <v>77</v>
      </c>
      <c r="D99" s="80" t="s">
        <v>78</v>
      </c>
      <c r="E99" s="80"/>
      <c r="F99" s="414">
        <v>0</v>
      </c>
      <c r="G99" s="414">
        <v>0</v>
      </c>
      <c r="H99" s="414">
        <v>0</v>
      </c>
      <c r="I99" s="55">
        <v>0</v>
      </c>
      <c r="J99" s="55">
        <v>0</v>
      </c>
      <c r="K99" s="55">
        <v>0</v>
      </c>
      <c r="L99" s="55">
        <v>0</v>
      </c>
      <c r="M99" s="55" t="s">
        <v>12</v>
      </c>
      <c r="N99" s="55">
        <v>0</v>
      </c>
      <c r="O99" s="61">
        <v>0</v>
      </c>
      <c r="P99" s="61">
        <v>0</v>
      </c>
      <c r="Q99" s="61">
        <v>0</v>
      </c>
      <c r="R99" s="61">
        <v>0</v>
      </c>
      <c r="S99" s="61">
        <v>0</v>
      </c>
    </row>
    <row r="100" spans="1:19" ht="29" x14ac:dyDescent="0.35">
      <c r="A100" s="59" t="s">
        <v>130</v>
      </c>
      <c r="B100" s="80" t="s">
        <v>13</v>
      </c>
      <c r="C100" s="80" t="s">
        <v>79</v>
      </c>
      <c r="D100" s="80" t="s">
        <v>80</v>
      </c>
      <c r="E100" s="80"/>
      <c r="F100" s="414">
        <v>0</v>
      </c>
      <c r="G100" s="414">
        <v>0</v>
      </c>
      <c r="H100" s="414">
        <v>0</v>
      </c>
      <c r="I100" s="55" t="s">
        <v>12</v>
      </c>
      <c r="J100" s="61">
        <v>0</v>
      </c>
      <c r="K100" s="61">
        <v>0</v>
      </c>
      <c r="L100" s="61">
        <v>0</v>
      </c>
      <c r="M100" s="61" t="s">
        <v>12</v>
      </c>
      <c r="N100" s="61">
        <v>0</v>
      </c>
      <c r="O100" s="61">
        <v>0</v>
      </c>
      <c r="P100" s="61">
        <v>0</v>
      </c>
      <c r="Q100" s="61">
        <v>0</v>
      </c>
      <c r="R100" s="61">
        <v>0</v>
      </c>
      <c r="S100" s="61">
        <v>0</v>
      </c>
    </row>
    <row r="101" spans="1:19" ht="43.5" x14ac:dyDescent="0.35">
      <c r="A101" s="59" t="s">
        <v>130</v>
      </c>
      <c r="B101" s="80" t="s">
        <v>13</v>
      </c>
      <c r="C101" s="80" t="s">
        <v>955</v>
      </c>
      <c r="D101" s="80" t="s">
        <v>952</v>
      </c>
      <c r="E101" s="80"/>
      <c r="F101" s="414">
        <v>83.517600000000002</v>
      </c>
      <c r="G101" s="414">
        <v>83.517600000000002</v>
      </c>
      <c r="H101" s="414">
        <v>83.517600000000002</v>
      </c>
      <c r="I101" s="55" t="s">
        <v>12</v>
      </c>
      <c r="J101" s="61">
        <v>83.517600000000002</v>
      </c>
      <c r="K101" s="61">
        <v>83.517600000000002</v>
      </c>
      <c r="L101" s="61">
        <v>83.517600000000002</v>
      </c>
      <c r="M101" s="61" t="s">
        <v>12</v>
      </c>
      <c r="N101" s="61">
        <v>83.517600000000002</v>
      </c>
      <c r="O101" s="61">
        <v>83.517600000000002</v>
      </c>
      <c r="P101" s="61">
        <v>83.517600000000002</v>
      </c>
      <c r="Q101" s="61">
        <v>83.517600000000002</v>
      </c>
      <c r="R101" s="61">
        <v>83.517600000000002</v>
      </c>
      <c r="S101" s="61">
        <v>83.517600000000002</v>
      </c>
    </row>
    <row r="102" spans="1:19" ht="101.5" x14ac:dyDescent="0.35">
      <c r="A102" s="59" t="s">
        <v>130</v>
      </c>
      <c r="B102" s="80" t="s">
        <v>59</v>
      </c>
      <c r="C102" s="80" t="s">
        <v>81</v>
      </c>
      <c r="D102" s="80" t="s">
        <v>82</v>
      </c>
      <c r="E102" s="80"/>
      <c r="F102" s="61" t="s">
        <v>12</v>
      </c>
      <c r="G102" s="414">
        <v>0</v>
      </c>
      <c r="H102" s="414">
        <v>0</v>
      </c>
      <c r="I102" s="61">
        <v>0</v>
      </c>
      <c r="J102" s="61">
        <v>0</v>
      </c>
      <c r="K102" s="61">
        <v>0</v>
      </c>
      <c r="L102" s="61">
        <v>0</v>
      </c>
      <c r="M102" s="414">
        <v>0</v>
      </c>
      <c r="N102" s="61">
        <v>0</v>
      </c>
      <c r="O102" s="61">
        <v>0</v>
      </c>
      <c r="P102" s="61">
        <v>0</v>
      </c>
      <c r="Q102" s="82">
        <v>0</v>
      </c>
      <c r="R102" s="61">
        <v>0</v>
      </c>
      <c r="S102" s="61">
        <v>0</v>
      </c>
    </row>
    <row r="103" spans="1:19" ht="43.5" x14ac:dyDescent="0.35">
      <c r="A103" s="59" t="s">
        <v>130</v>
      </c>
      <c r="B103" s="80" t="s">
        <v>85</v>
      </c>
      <c r="C103" s="104" t="s">
        <v>965</v>
      </c>
      <c r="D103" s="80" t="s">
        <v>87</v>
      </c>
      <c r="E103" s="80"/>
      <c r="F103" s="414">
        <v>0</v>
      </c>
      <c r="G103" s="414">
        <v>0</v>
      </c>
      <c r="H103" s="414">
        <v>0</v>
      </c>
      <c r="I103" s="55" t="s">
        <v>12</v>
      </c>
      <c r="J103" s="61">
        <v>0</v>
      </c>
      <c r="K103" s="61">
        <v>0</v>
      </c>
      <c r="L103" s="61">
        <v>0</v>
      </c>
      <c r="M103" s="414">
        <v>0</v>
      </c>
      <c r="N103" s="61">
        <v>0</v>
      </c>
      <c r="O103" s="61">
        <v>0</v>
      </c>
      <c r="P103" s="61">
        <v>0</v>
      </c>
      <c r="Q103" s="55" t="s">
        <v>12</v>
      </c>
      <c r="R103" s="61">
        <v>0</v>
      </c>
      <c r="S103" s="61">
        <v>0</v>
      </c>
    </row>
    <row r="104" spans="1:19" ht="116" x14ac:dyDescent="0.35">
      <c r="A104" s="59" t="s">
        <v>130</v>
      </c>
      <c r="B104" s="80" t="s">
        <v>85</v>
      </c>
      <c r="C104" s="104" t="s">
        <v>846</v>
      </c>
      <c r="D104" s="80" t="s">
        <v>87</v>
      </c>
      <c r="E104" s="80">
        <v>4.5</v>
      </c>
      <c r="F104" s="414">
        <v>0</v>
      </c>
      <c r="G104" s="414">
        <v>0</v>
      </c>
      <c r="H104" s="414">
        <v>0</v>
      </c>
      <c r="I104" s="55" t="s">
        <v>12</v>
      </c>
      <c r="J104" s="61">
        <v>0</v>
      </c>
      <c r="K104" s="61">
        <v>0</v>
      </c>
      <c r="L104" s="61">
        <v>0</v>
      </c>
      <c r="M104" s="414">
        <v>0</v>
      </c>
      <c r="N104" s="61">
        <v>0</v>
      </c>
      <c r="O104" s="61">
        <v>0</v>
      </c>
      <c r="P104" s="61">
        <v>0</v>
      </c>
      <c r="Q104" s="55" t="s">
        <v>12</v>
      </c>
      <c r="R104" s="61">
        <v>0</v>
      </c>
      <c r="S104" s="61">
        <v>0</v>
      </c>
    </row>
    <row r="105" spans="1:19" ht="29" x14ac:dyDescent="0.35">
      <c r="A105" s="59" t="s">
        <v>130</v>
      </c>
      <c r="B105" s="80" t="s">
        <v>85</v>
      </c>
      <c r="C105" s="80" t="s">
        <v>88</v>
      </c>
      <c r="D105" s="80" t="s">
        <v>89</v>
      </c>
      <c r="E105" s="80"/>
      <c r="F105" s="414">
        <v>0</v>
      </c>
      <c r="G105" s="414">
        <v>0</v>
      </c>
      <c r="H105" s="414">
        <v>0</v>
      </c>
      <c r="I105" s="55" t="s">
        <v>12</v>
      </c>
      <c r="J105" s="61">
        <v>0</v>
      </c>
      <c r="K105" s="61">
        <v>0</v>
      </c>
      <c r="L105" s="61">
        <v>0</v>
      </c>
      <c r="M105" s="414">
        <v>0</v>
      </c>
      <c r="N105" s="61">
        <v>0</v>
      </c>
      <c r="O105" s="61">
        <v>0</v>
      </c>
      <c r="P105" s="61">
        <v>0</v>
      </c>
      <c r="Q105" s="55" t="s">
        <v>12</v>
      </c>
      <c r="R105" s="61">
        <v>0</v>
      </c>
      <c r="S105" s="61">
        <v>0</v>
      </c>
    </row>
    <row r="106" spans="1:19" ht="58" x14ac:dyDescent="0.35">
      <c r="A106" s="59" t="s">
        <v>130</v>
      </c>
      <c r="B106" s="80" t="s">
        <v>59</v>
      </c>
      <c r="C106" s="80" t="s">
        <v>90</v>
      </c>
      <c r="D106" s="80" t="s">
        <v>91</v>
      </c>
      <c r="E106" s="80"/>
      <c r="F106" s="61" t="s">
        <v>12</v>
      </c>
      <c r="G106" s="61" t="s">
        <v>12</v>
      </c>
      <c r="H106" s="61" t="s">
        <v>12</v>
      </c>
      <c r="I106" s="55" t="s">
        <v>12</v>
      </c>
      <c r="J106" s="61">
        <v>0</v>
      </c>
      <c r="K106" s="61">
        <v>0</v>
      </c>
      <c r="L106" s="61">
        <v>0</v>
      </c>
      <c r="M106" s="61" t="s">
        <v>12</v>
      </c>
      <c r="N106" s="61">
        <v>0</v>
      </c>
      <c r="O106" s="61">
        <v>0</v>
      </c>
      <c r="P106" s="61">
        <v>0</v>
      </c>
      <c r="Q106" s="55" t="s">
        <v>12</v>
      </c>
      <c r="R106" s="61">
        <v>0</v>
      </c>
      <c r="S106" s="61">
        <v>0</v>
      </c>
    </row>
    <row r="107" spans="1:19" ht="72.5" x14ac:dyDescent="0.35">
      <c r="A107" s="59" t="s">
        <v>130</v>
      </c>
      <c r="B107" s="80" t="s">
        <v>92</v>
      </c>
      <c r="C107" s="80" t="s">
        <v>93</v>
      </c>
      <c r="D107" s="80" t="s">
        <v>94</v>
      </c>
      <c r="E107" s="80"/>
      <c r="F107" s="61" t="s">
        <v>12</v>
      </c>
      <c r="G107" s="414">
        <v>0</v>
      </c>
      <c r="H107" s="414">
        <v>0</v>
      </c>
      <c r="I107" s="55" t="s">
        <v>12</v>
      </c>
      <c r="J107" s="61">
        <v>0</v>
      </c>
      <c r="K107" s="61">
        <v>0</v>
      </c>
      <c r="L107" s="61">
        <v>0</v>
      </c>
      <c r="M107" s="414">
        <v>0</v>
      </c>
      <c r="N107" s="61">
        <v>0</v>
      </c>
      <c r="O107" s="61">
        <v>0</v>
      </c>
      <c r="P107" s="61">
        <v>0</v>
      </c>
      <c r="Q107" s="55" t="s">
        <v>12</v>
      </c>
      <c r="R107" s="61">
        <v>0</v>
      </c>
      <c r="S107" s="61">
        <v>0</v>
      </c>
    </row>
    <row r="108" spans="1:19" ht="43.5" x14ac:dyDescent="0.35">
      <c r="A108" s="59" t="s">
        <v>130</v>
      </c>
      <c r="B108" s="80" t="s">
        <v>10</v>
      </c>
      <c r="C108" s="80" t="s">
        <v>95</v>
      </c>
      <c r="D108" s="80" t="s">
        <v>96</v>
      </c>
      <c r="E108" s="80"/>
      <c r="F108" s="414">
        <v>0</v>
      </c>
      <c r="G108" s="414">
        <v>0</v>
      </c>
      <c r="H108" s="414">
        <v>0</v>
      </c>
      <c r="I108" s="55" t="s">
        <v>12</v>
      </c>
      <c r="J108" s="61">
        <v>0</v>
      </c>
      <c r="K108" s="61">
        <v>0</v>
      </c>
      <c r="L108" s="61">
        <v>0</v>
      </c>
      <c r="M108" s="414">
        <v>0</v>
      </c>
      <c r="N108" s="61">
        <v>0</v>
      </c>
      <c r="O108" s="61">
        <v>0</v>
      </c>
      <c r="P108" s="61">
        <v>0</v>
      </c>
      <c r="Q108" s="82">
        <v>0</v>
      </c>
      <c r="R108" s="61">
        <v>0</v>
      </c>
      <c r="S108" s="61">
        <v>0</v>
      </c>
    </row>
    <row r="109" spans="1:19" ht="43.5" x14ac:dyDescent="0.35">
      <c r="A109" s="155" t="s">
        <v>126</v>
      </c>
      <c r="B109" s="80" t="s">
        <v>13</v>
      </c>
      <c r="C109" s="2" t="s">
        <v>51</v>
      </c>
      <c r="D109" s="338">
        <v>99442</v>
      </c>
      <c r="E109" s="80"/>
      <c r="F109" s="226" t="s">
        <v>12</v>
      </c>
      <c r="G109" s="55" t="s">
        <v>12</v>
      </c>
      <c r="H109" s="410" t="s">
        <v>12</v>
      </c>
      <c r="I109" s="226" t="s">
        <v>12</v>
      </c>
      <c r="J109" s="55" t="s">
        <v>12</v>
      </c>
      <c r="K109" s="55" t="s">
        <v>12</v>
      </c>
      <c r="L109" s="55" t="s">
        <v>12</v>
      </c>
      <c r="M109" s="55" t="s">
        <v>12</v>
      </c>
      <c r="N109" s="55" t="s">
        <v>12</v>
      </c>
      <c r="O109" s="55" t="s">
        <v>12</v>
      </c>
      <c r="P109" s="226">
        <v>111.28110240000001</v>
      </c>
      <c r="Q109" s="55" t="s">
        <v>12</v>
      </c>
      <c r="R109" s="226">
        <v>123.051219</v>
      </c>
      <c r="S109" s="226">
        <v>247.70745389999999</v>
      </c>
    </row>
    <row r="110" spans="1:19" ht="116" x14ac:dyDescent="0.35">
      <c r="A110" s="2" t="s">
        <v>122</v>
      </c>
      <c r="B110" s="2" t="s">
        <v>749</v>
      </c>
      <c r="C110" s="2" t="s">
        <v>967</v>
      </c>
      <c r="D110" s="338" t="s">
        <v>56</v>
      </c>
      <c r="E110" s="80"/>
      <c r="F110" s="413">
        <v>8.0844444444444452</v>
      </c>
      <c r="G110" s="413">
        <v>10.106666666666666</v>
      </c>
      <c r="H110" s="466" t="s">
        <v>12</v>
      </c>
      <c r="I110" s="226" t="s">
        <v>12</v>
      </c>
      <c r="J110" s="226">
        <v>11.888888888888889</v>
      </c>
      <c r="K110" s="226">
        <v>12.484444444444444</v>
      </c>
      <c r="L110" s="226">
        <v>14.385698066666667</v>
      </c>
      <c r="M110" s="413">
        <v>19.022222222222222</v>
      </c>
      <c r="N110" s="226">
        <v>22.113333333333333</v>
      </c>
      <c r="O110" s="226">
        <v>22.351111111111109</v>
      </c>
      <c r="P110" s="226">
        <v>24.729133866666665</v>
      </c>
      <c r="Q110" s="226">
        <v>26.393333333333331</v>
      </c>
      <c r="R110" s="226">
        <v>27.344715333333333</v>
      </c>
      <c r="S110" s="226">
        <v>55.046100866666663</v>
      </c>
    </row>
    <row r="111" spans="1:19" ht="101.5" x14ac:dyDescent="0.35">
      <c r="A111" s="2" t="s">
        <v>122</v>
      </c>
      <c r="B111" s="2" t="s">
        <v>749</v>
      </c>
      <c r="C111" s="2" t="s">
        <v>55</v>
      </c>
      <c r="D111" s="338" t="s">
        <v>56</v>
      </c>
      <c r="E111" s="80"/>
      <c r="F111" s="413">
        <v>36.380360400000001</v>
      </c>
      <c r="G111" s="413">
        <v>45.475450500000001</v>
      </c>
      <c r="H111" s="466" t="s">
        <v>12</v>
      </c>
      <c r="I111" s="226" t="s">
        <v>12</v>
      </c>
      <c r="J111" s="226">
        <v>53.5</v>
      </c>
      <c r="K111" s="226">
        <v>56.18</v>
      </c>
      <c r="L111" s="226">
        <v>64.735641299999997</v>
      </c>
      <c r="M111" s="413">
        <v>85.600847999999985</v>
      </c>
      <c r="N111" s="226">
        <v>99.51</v>
      </c>
      <c r="O111" s="226">
        <v>100.58</v>
      </c>
      <c r="P111" s="226">
        <v>111.28110240000001</v>
      </c>
      <c r="Q111" s="226">
        <v>118.77</v>
      </c>
      <c r="R111" s="226">
        <v>123.051219</v>
      </c>
      <c r="S111" s="226">
        <v>247.70745389999999</v>
      </c>
    </row>
    <row r="112" spans="1:19" ht="62" x14ac:dyDescent="0.35">
      <c r="A112" s="2" t="s">
        <v>122</v>
      </c>
      <c r="B112" s="2" t="s">
        <v>765</v>
      </c>
      <c r="C112" s="328" t="s">
        <v>854</v>
      </c>
      <c r="D112" s="338" t="s">
        <v>766</v>
      </c>
      <c r="E112" s="80"/>
      <c r="F112" s="226" t="s">
        <v>12</v>
      </c>
      <c r="G112" s="226" t="s">
        <v>12</v>
      </c>
      <c r="H112" s="226" t="s">
        <v>12</v>
      </c>
      <c r="I112" s="226" t="s">
        <v>12</v>
      </c>
      <c r="J112" s="226">
        <v>53.500529999999998</v>
      </c>
      <c r="K112" s="226">
        <v>56.175556499999999</v>
      </c>
      <c r="L112" s="226">
        <v>64.735641299999997</v>
      </c>
      <c r="M112" s="226" t="s">
        <v>12</v>
      </c>
      <c r="N112" s="226">
        <v>99.510985799999986</v>
      </c>
      <c r="O112" s="226">
        <v>100.5809964</v>
      </c>
      <c r="P112" s="226">
        <v>111.28110240000001</v>
      </c>
      <c r="Q112" s="226" t="s">
        <v>12</v>
      </c>
      <c r="R112" s="226">
        <v>123.051219</v>
      </c>
      <c r="S112" s="226">
        <v>247.70745389999999</v>
      </c>
    </row>
    <row r="113" spans="1:19" ht="29" x14ac:dyDescent="0.35">
      <c r="A113" s="2" t="s">
        <v>122</v>
      </c>
      <c r="B113" s="2" t="s">
        <v>765</v>
      </c>
      <c r="C113" s="2" t="s">
        <v>767</v>
      </c>
      <c r="D113" s="338" t="s">
        <v>768</v>
      </c>
      <c r="E113" s="80"/>
      <c r="F113" s="226" t="s">
        <v>12</v>
      </c>
      <c r="G113" s="226" t="s">
        <v>12</v>
      </c>
      <c r="H113" s="226" t="s">
        <v>12</v>
      </c>
      <c r="I113" s="226" t="s">
        <v>12</v>
      </c>
      <c r="J113" s="226">
        <v>53.500529999999998</v>
      </c>
      <c r="K113" s="226">
        <v>56.175556499999999</v>
      </c>
      <c r="L113" s="226">
        <v>64.735641299999997</v>
      </c>
      <c r="M113" s="226" t="s">
        <v>12</v>
      </c>
      <c r="N113" s="226">
        <v>99.510985799999986</v>
      </c>
      <c r="O113" s="226">
        <v>100.5809964</v>
      </c>
      <c r="P113" s="226">
        <v>111.28110240000001</v>
      </c>
      <c r="Q113" s="226" t="s">
        <v>12</v>
      </c>
      <c r="R113" s="226">
        <v>123.051219</v>
      </c>
      <c r="S113" s="226">
        <v>247.70745389999999</v>
      </c>
    </row>
    <row r="114" spans="1:19" ht="15.5" x14ac:dyDescent="0.35">
      <c r="A114" s="2" t="s">
        <v>122</v>
      </c>
      <c r="B114" s="2" t="s">
        <v>765</v>
      </c>
      <c r="C114" s="328" t="s">
        <v>769</v>
      </c>
      <c r="D114" s="338" t="s">
        <v>770</v>
      </c>
      <c r="E114" s="80"/>
      <c r="F114" s="226" t="s">
        <v>12</v>
      </c>
      <c r="G114" s="226" t="s">
        <v>12</v>
      </c>
      <c r="H114" s="226" t="s">
        <v>12</v>
      </c>
      <c r="I114" s="226" t="s">
        <v>12</v>
      </c>
      <c r="J114" s="226">
        <v>53.500529999999998</v>
      </c>
      <c r="K114" s="226">
        <v>56.175556499999999</v>
      </c>
      <c r="L114" s="226">
        <v>64.735641299999997</v>
      </c>
      <c r="M114" s="226" t="s">
        <v>12</v>
      </c>
      <c r="N114" s="226">
        <v>99.510985799999986</v>
      </c>
      <c r="O114" s="226">
        <v>100.5809964</v>
      </c>
      <c r="P114" s="226">
        <v>111.28110240000001</v>
      </c>
      <c r="Q114" s="226" t="s">
        <v>12</v>
      </c>
      <c r="R114" s="226">
        <v>123.051219</v>
      </c>
      <c r="S114" s="226">
        <v>247.70745389999999</v>
      </c>
    </row>
    <row r="115" spans="1:19" ht="43.5" x14ac:dyDescent="0.35">
      <c r="A115" s="2" t="s">
        <v>122</v>
      </c>
      <c r="B115" s="2" t="s">
        <v>54</v>
      </c>
      <c r="C115" s="2" t="s">
        <v>71</v>
      </c>
      <c r="D115" s="338" t="s">
        <v>72</v>
      </c>
      <c r="E115" s="80"/>
      <c r="F115" s="413">
        <v>36.380360400000001</v>
      </c>
      <c r="G115" s="413">
        <v>45.475450500000001</v>
      </c>
      <c r="H115" s="413">
        <v>52.965524699999996</v>
      </c>
      <c r="I115" s="226" t="s">
        <v>12</v>
      </c>
      <c r="J115" s="226" t="s">
        <v>12</v>
      </c>
      <c r="K115" s="226" t="s">
        <v>12</v>
      </c>
      <c r="L115" s="226" t="s">
        <v>12</v>
      </c>
      <c r="M115" s="413">
        <v>85.600847999999985</v>
      </c>
      <c r="N115" s="226" t="s">
        <v>12</v>
      </c>
      <c r="O115" s="226">
        <v>100.5809964</v>
      </c>
      <c r="P115" s="226">
        <v>111.28110240000001</v>
      </c>
      <c r="Q115" s="226">
        <v>118.77117659999999</v>
      </c>
      <c r="R115" s="226">
        <v>123.051219</v>
      </c>
      <c r="S115" s="226">
        <v>247.70745389999999</v>
      </c>
    </row>
    <row r="116" spans="1:19" ht="43.5" x14ac:dyDescent="0.35">
      <c r="A116" s="2" t="s">
        <v>122</v>
      </c>
      <c r="B116" s="2" t="s">
        <v>54</v>
      </c>
      <c r="C116" s="2" t="s">
        <v>1024</v>
      </c>
      <c r="D116" s="338" t="s">
        <v>778</v>
      </c>
      <c r="E116" s="80"/>
      <c r="F116" s="413">
        <v>36.380360400000001</v>
      </c>
      <c r="G116" s="413">
        <v>45.475450500000001</v>
      </c>
      <c r="H116" s="413">
        <v>52.965524699999996</v>
      </c>
      <c r="I116" s="226" t="s">
        <v>12</v>
      </c>
      <c r="J116" s="226" t="s">
        <v>12</v>
      </c>
      <c r="K116" s="226" t="s">
        <v>12</v>
      </c>
      <c r="L116" s="226" t="s">
        <v>12</v>
      </c>
      <c r="M116" s="226" t="s">
        <v>12</v>
      </c>
      <c r="N116" s="226" t="s">
        <v>12</v>
      </c>
      <c r="O116" s="226">
        <v>100.5809964</v>
      </c>
      <c r="P116" s="226">
        <v>111.28110240000001</v>
      </c>
      <c r="Q116" s="226">
        <v>118.77117659999999</v>
      </c>
      <c r="R116" s="226">
        <v>123.051219</v>
      </c>
      <c r="S116" s="226">
        <v>247.70745389999999</v>
      </c>
    </row>
    <row r="117" spans="1:19" ht="72.5" x14ac:dyDescent="0.35">
      <c r="A117" s="2" t="s">
        <v>122</v>
      </c>
      <c r="B117" s="2" t="s">
        <v>54</v>
      </c>
      <c r="C117" s="2" t="s">
        <v>1025</v>
      </c>
      <c r="D117" s="338" t="s">
        <v>778</v>
      </c>
      <c r="E117" s="80"/>
      <c r="F117" s="413">
        <v>8.0844444444444452</v>
      </c>
      <c r="G117" s="413">
        <v>10.106666666666666</v>
      </c>
      <c r="H117" s="413">
        <v>11.771111111111111</v>
      </c>
      <c r="I117" s="226" t="s">
        <v>12</v>
      </c>
      <c r="J117" s="226" t="s">
        <v>12</v>
      </c>
      <c r="K117" s="226" t="s">
        <v>12</v>
      </c>
      <c r="L117" s="226" t="s">
        <v>12</v>
      </c>
      <c r="M117" s="226" t="s">
        <v>12</v>
      </c>
      <c r="N117" s="226" t="s">
        <v>12</v>
      </c>
      <c r="O117" s="226">
        <v>22.351332533333334</v>
      </c>
      <c r="P117" s="226">
        <v>24.729133866666665</v>
      </c>
      <c r="Q117" s="226">
        <v>26.393594800000002</v>
      </c>
      <c r="R117" s="226">
        <v>27.344715333333333</v>
      </c>
      <c r="S117" s="226">
        <v>55.046100866666663</v>
      </c>
    </row>
    <row r="118" spans="1:19" ht="43.5" x14ac:dyDescent="0.35">
      <c r="A118" s="2" t="s">
        <v>126</v>
      </c>
      <c r="B118" s="2" t="s">
        <v>764</v>
      </c>
      <c r="C118" s="80" t="s">
        <v>15</v>
      </c>
      <c r="D118" s="338">
        <v>90792</v>
      </c>
      <c r="E118" s="80"/>
      <c r="F118" s="76" t="s">
        <v>12</v>
      </c>
      <c r="G118" s="226" t="s">
        <v>12</v>
      </c>
      <c r="H118" s="226" t="s">
        <v>12</v>
      </c>
      <c r="I118" s="226" t="s">
        <v>12</v>
      </c>
      <c r="J118" s="226" t="s">
        <v>12</v>
      </c>
      <c r="K118" s="226" t="s">
        <v>12</v>
      </c>
      <c r="L118" s="226" t="s">
        <v>12</v>
      </c>
      <c r="M118" s="226" t="s">
        <v>12</v>
      </c>
      <c r="N118" s="226" t="s">
        <v>12</v>
      </c>
      <c r="O118" s="226" t="s">
        <v>12</v>
      </c>
      <c r="P118" s="55">
        <v>111.28110240000001</v>
      </c>
      <c r="Q118" s="226" t="s">
        <v>12</v>
      </c>
      <c r="R118" s="55">
        <v>123.051219</v>
      </c>
      <c r="S118" s="76">
        <v>247.70745389999999</v>
      </c>
    </row>
    <row r="119" spans="1:19" ht="43.5" x14ac:dyDescent="0.35">
      <c r="A119" s="2" t="s">
        <v>126</v>
      </c>
      <c r="B119" s="2" t="s">
        <v>749</v>
      </c>
      <c r="C119" s="2" t="s">
        <v>30</v>
      </c>
      <c r="D119" s="338">
        <v>99202</v>
      </c>
      <c r="E119" s="80"/>
      <c r="F119" s="226" t="s">
        <v>12</v>
      </c>
      <c r="G119" s="226" t="s">
        <v>12</v>
      </c>
      <c r="H119" s="226" t="s">
        <v>12</v>
      </c>
      <c r="I119" s="226" t="s">
        <v>12</v>
      </c>
      <c r="J119" s="226" t="s">
        <v>12</v>
      </c>
      <c r="K119" s="226" t="s">
        <v>12</v>
      </c>
      <c r="L119" s="226" t="s">
        <v>12</v>
      </c>
      <c r="M119" s="226" t="s">
        <v>12</v>
      </c>
      <c r="N119" s="226" t="s">
        <v>12</v>
      </c>
      <c r="O119" s="226" t="s">
        <v>12</v>
      </c>
      <c r="P119" s="226">
        <v>111.28110240000001</v>
      </c>
      <c r="Q119" s="226" t="s">
        <v>12</v>
      </c>
      <c r="R119" s="226">
        <v>123.051219</v>
      </c>
      <c r="S119" s="226">
        <v>247.70745389999999</v>
      </c>
    </row>
    <row r="120" spans="1:19" ht="58" x14ac:dyDescent="0.35">
      <c r="A120" s="2" t="s">
        <v>126</v>
      </c>
      <c r="B120" s="2" t="s">
        <v>749</v>
      </c>
      <c r="C120" s="2" t="s">
        <v>31</v>
      </c>
      <c r="D120" s="338">
        <v>99203</v>
      </c>
      <c r="E120" s="80"/>
      <c r="F120" s="226" t="s">
        <v>12</v>
      </c>
      <c r="G120" s="226" t="s">
        <v>12</v>
      </c>
      <c r="H120" s="226" t="s">
        <v>12</v>
      </c>
      <c r="I120" s="226" t="s">
        <v>12</v>
      </c>
      <c r="J120" s="226" t="s">
        <v>12</v>
      </c>
      <c r="K120" s="226" t="s">
        <v>12</v>
      </c>
      <c r="L120" s="226" t="s">
        <v>12</v>
      </c>
      <c r="M120" s="226" t="s">
        <v>12</v>
      </c>
      <c r="N120" s="226" t="s">
        <v>12</v>
      </c>
      <c r="O120" s="226" t="s">
        <v>12</v>
      </c>
      <c r="P120" s="226">
        <v>222.56220479999999</v>
      </c>
      <c r="Q120" s="226" t="s">
        <v>12</v>
      </c>
      <c r="R120" s="226">
        <v>246.10243800000001</v>
      </c>
      <c r="S120" s="226">
        <v>495.41490779999998</v>
      </c>
    </row>
    <row r="121" spans="1:19" ht="58" x14ac:dyDescent="0.35">
      <c r="A121" s="2" t="s">
        <v>126</v>
      </c>
      <c r="B121" s="2" t="s">
        <v>749</v>
      </c>
      <c r="C121" s="2" t="s">
        <v>32</v>
      </c>
      <c r="D121" s="338">
        <v>99204</v>
      </c>
      <c r="E121" s="80"/>
      <c r="F121" s="226" t="s">
        <v>12</v>
      </c>
      <c r="G121" s="226" t="s">
        <v>12</v>
      </c>
      <c r="H121" s="226" t="s">
        <v>12</v>
      </c>
      <c r="I121" s="226" t="s">
        <v>12</v>
      </c>
      <c r="J121" s="226" t="s">
        <v>12</v>
      </c>
      <c r="K121" s="226" t="s">
        <v>12</v>
      </c>
      <c r="L121" s="226" t="s">
        <v>12</v>
      </c>
      <c r="M121" s="226" t="s">
        <v>12</v>
      </c>
      <c r="N121" s="226" t="s">
        <v>12</v>
      </c>
      <c r="O121" s="226" t="s">
        <v>12</v>
      </c>
      <c r="P121" s="226">
        <v>333.84330719999997</v>
      </c>
      <c r="Q121" s="226" t="s">
        <v>12</v>
      </c>
      <c r="R121" s="226">
        <v>369.15365700000001</v>
      </c>
      <c r="S121" s="226">
        <v>743.12236169999994</v>
      </c>
    </row>
    <row r="122" spans="1:19" ht="58" x14ac:dyDescent="0.35">
      <c r="A122" s="2" t="s">
        <v>126</v>
      </c>
      <c r="B122" s="2" t="s">
        <v>749</v>
      </c>
      <c r="C122" s="2" t="s">
        <v>33</v>
      </c>
      <c r="D122" s="338">
        <v>99205</v>
      </c>
      <c r="E122" s="80"/>
      <c r="F122" s="226" t="s">
        <v>12</v>
      </c>
      <c r="G122" s="226" t="s">
        <v>12</v>
      </c>
      <c r="H122" s="226" t="s">
        <v>12</v>
      </c>
      <c r="I122" s="226" t="s">
        <v>12</v>
      </c>
      <c r="J122" s="226" t="s">
        <v>12</v>
      </c>
      <c r="K122" s="226" t="s">
        <v>12</v>
      </c>
      <c r="L122" s="226" t="s">
        <v>12</v>
      </c>
      <c r="M122" s="226" t="s">
        <v>12</v>
      </c>
      <c r="N122" s="226" t="s">
        <v>12</v>
      </c>
      <c r="O122" s="226" t="s">
        <v>12</v>
      </c>
      <c r="P122" s="226">
        <v>445.12440959999998</v>
      </c>
      <c r="Q122" s="226" t="s">
        <v>12</v>
      </c>
      <c r="R122" s="226">
        <v>492.20487600000001</v>
      </c>
      <c r="S122" s="226">
        <v>990.82981559999996</v>
      </c>
    </row>
    <row r="123" spans="1:19" ht="58" x14ac:dyDescent="0.35">
      <c r="A123" s="2" t="s">
        <v>126</v>
      </c>
      <c r="B123" s="2" t="s">
        <v>749</v>
      </c>
      <c r="C123" s="2" t="s">
        <v>34</v>
      </c>
      <c r="D123" s="338">
        <v>99212</v>
      </c>
      <c r="E123" s="80"/>
      <c r="F123" s="226" t="s">
        <v>12</v>
      </c>
      <c r="G123" s="226" t="s">
        <v>12</v>
      </c>
      <c r="H123" s="226" t="s">
        <v>12</v>
      </c>
      <c r="I123" s="226" t="s">
        <v>12</v>
      </c>
      <c r="J123" s="226" t="s">
        <v>12</v>
      </c>
      <c r="K123" s="226" t="s">
        <v>12</v>
      </c>
      <c r="L123" s="226" t="s">
        <v>12</v>
      </c>
      <c r="M123" s="226" t="s">
        <v>12</v>
      </c>
      <c r="N123" s="226" t="s">
        <v>12</v>
      </c>
      <c r="O123" s="226" t="s">
        <v>12</v>
      </c>
      <c r="P123" s="226">
        <v>111.28110240000001</v>
      </c>
      <c r="Q123" s="226" t="s">
        <v>12</v>
      </c>
      <c r="R123" s="226">
        <v>123.051219</v>
      </c>
      <c r="S123" s="226">
        <v>247.70745389999999</v>
      </c>
    </row>
    <row r="124" spans="1:19" ht="58" x14ac:dyDescent="0.35">
      <c r="A124" s="2" t="s">
        <v>126</v>
      </c>
      <c r="B124" s="2" t="s">
        <v>749</v>
      </c>
      <c r="C124" s="2" t="s">
        <v>35</v>
      </c>
      <c r="D124" s="338">
        <v>99213</v>
      </c>
      <c r="E124" s="80"/>
      <c r="F124" s="226" t="s">
        <v>12</v>
      </c>
      <c r="G124" s="226" t="s">
        <v>12</v>
      </c>
      <c r="H124" s="226" t="s">
        <v>12</v>
      </c>
      <c r="I124" s="226" t="s">
        <v>12</v>
      </c>
      <c r="J124" s="226" t="s">
        <v>12</v>
      </c>
      <c r="K124" s="226" t="s">
        <v>12</v>
      </c>
      <c r="L124" s="226" t="s">
        <v>12</v>
      </c>
      <c r="M124" s="226" t="s">
        <v>12</v>
      </c>
      <c r="N124" s="226" t="s">
        <v>12</v>
      </c>
      <c r="O124" s="226" t="s">
        <v>12</v>
      </c>
      <c r="P124" s="226">
        <v>178.04976384</v>
      </c>
      <c r="Q124" s="226" t="s">
        <v>12</v>
      </c>
      <c r="R124" s="226">
        <v>196.88195040000002</v>
      </c>
      <c r="S124" s="226">
        <v>396.33192624000003</v>
      </c>
    </row>
    <row r="125" spans="1:19" ht="58" x14ac:dyDescent="0.35">
      <c r="A125" s="2" t="s">
        <v>126</v>
      </c>
      <c r="B125" s="2" t="s">
        <v>749</v>
      </c>
      <c r="C125" s="2" t="s">
        <v>36</v>
      </c>
      <c r="D125" s="338">
        <v>99214</v>
      </c>
      <c r="E125" s="80"/>
      <c r="F125" s="226" t="s">
        <v>12</v>
      </c>
      <c r="G125" s="226" t="s">
        <v>12</v>
      </c>
      <c r="H125" s="226" t="s">
        <v>12</v>
      </c>
      <c r="I125" s="226" t="s">
        <v>12</v>
      </c>
      <c r="J125" s="226" t="s">
        <v>12</v>
      </c>
      <c r="K125" s="226" t="s">
        <v>12</v>
      </c>
      <c r="L125" s="226" t="s">
        <v>12</v>
      </c>
      <c r="M125" s="226" t="s">
        <v>12</v>
      </c>
      <c r="N125" s="226" t="s">
        <v>12</v>
      </c>
      <c r="O125" s="226" t="s">
        <v>12</v>
      </c>
      <c r="P125" s="226">
        <v>222.56220479999999</v>
      </c>
      <c r="Q125" s="226" t="s">
        <v>12</v>
      </c>
      <c r="R125" s="226">
        <v>246.10243800000001</v>
      </c>
      <c r="S125" s="226">
        <v>495.41490779999998</v>
      </c>
    </row>
    <row r="126" spans="1:19" ht="58" x14ac:dyDescent="0.35">
      <c r="A126" s="2" t="s">
        <v>126</v>
      </c>
      <c r="B126" s="2" t="s">
        <v>749</v>
      </c>
      <c r="C126" s="2" t="s">
        <v>37</v>
      </c>
      <c r="D126" s="338">
        <v>99215</v>
      </c>
      <c r="E126" s="80"/>
      <c r="F126" s="226" t="s">
        <v>12</v>
      </c>
      <c r="G126" s="226" t="s">
        <v>12</v>
      </c>
      <c r="H126" s="226" t="s">
        <v>12</v>
      </c>
      <c r="I126" s="226" t="s">
        <v>12</v>
      </c>
      <c r="J126" s="226" t="s">
        <v>12</v>
      </c>
      <c r="K126" s="226" t="s">
        <v>12</v>
      </c>
      <c r="L126" s="226" t="s">
        <v>12</v>
      </c>
      <c r="M126" s="226" t="s">
        <v>12</v>
      </c>
      <c r="N126" s="226" t="s">
        <v>12</v>
      </c>
      <c r="O126" s="226" t="s">
        <v>12</v>
      </c>
      <c r="P126" s="226">
        <v>333.84330719999997</v>
      </c>
      <c r="Q126" s="226" t="s">
        <v>12</v>
      </c>
      <c r="R126" s="226">
        <v>369.15365700000001</v>
      </c>
      <c r="S126" s="226">
        <v>743.12236169999994</v>
      </c>
    </row>
    <row r="127" spans="1:19" ht="43.5" x14ac:dyDescent="0.35">
      <c r="A127" s="155" t="s">
        <v>126</v>
      </c>
      <c r="B127" s="80" t="s">
        <v>13</v>
      </c>
      <c r="C127" s="2" t="s">
        <v>52</v>
      </c>
      <c r="D127" s="338">
        <v>99443</v>
      </c>
      <c r="E127" s="80"/>
      <c r="F127" s="226" t="s">
        <v>12</v>
      </c>
      <c r="G127" s="55" t="s">
        <v>12</v>
      </c>
      <c r="H127" s="410" t="s">
        <v>12</v>
      </c>
      <c r="I127" s="55" t="s">
        <v>12</v>
      </c>
      <c r="J127" s="55" t="s">
        <v>12</v>
      </c>
      <c r="K127" s="55" t="s">
        <v>12</v>
      </c>
      <c r="L127" s="55" t="s">
        <v>12</v>
      </c>
      <c r="M127" s="55" t="s">
        <v>12</v>
      </c>
      <c r="N127" s="55" t="s">
        <v>12</v>
      </c>
      <c r="O127" s="55" t="s">
        <v>12</v>
      </c>
      <c r="P127" s="226">
        <v>222.56220479999999</v>
      </c>
      <c r="Q127" s="55" t="s">
        <v>12</v>
      </c>
      <c r="R127" s="226">
        <v>246.10243800000001</v>
      </c>
      <c r="S127" s="226">
        <v>495.41490779999998</v>
      </c>
    </row>
    <row r="128" spans="1:19" ht="116" x14ac:dyDescent="0.35">
      <c r="A128" s="2" t="s">
        <v>126</v>
      </c>
      <c r="B128" s="2" t="s">
        <v>749</v>
      </c>
      <c r="C128" s="2" t="s">
        <v>967</v>
      </c>
      <c r="D128" s="338" t="s">
        <v>56</v>
      </c>
      <c r="E128" s="80"/>
      <c r="F128" s="413">
        <v>8.0844444444444452</v>
      </c>
      <c r="G128" s="413">
        <v>10.106666666666666</v>
      </c>
      <c r="H128" s="466" t="s">
        <v>12</v>
      </c>
      <c r="I128" s="226" t="s">
        <v>12</v>
      </c>
      <c r="J128" s="226">
        <v>11.888888888888889</v>
      </c>
      <c r="K128" s="226">
        <v>12.484444444444444</v>
      </c>
      <c r="L128" s="226">
        <v>14.385698066666667</v>
      </c>
      <c r="M128" s="413">
        <v>19.022222222222222</v>
      </c>
      <c r="N128" s="226">
        <v>22.113333333333333</v>
      </c>
      <c r="O128" s="226">
        <v>22.351111111111109</v>
      </c>
      <c r="P128" s="226">
        <v>24.729133866666665</v>
      </c>
      <c r="Q128" s="226">
        <v>26.393333333333331</v>
      </c>
      <c r="R128" s="226">
        <v>27.344715333333333</v>
      </c>
      <c r="S128" s="226">
        <v>55.046100866666663</v>
      </c>
    </row>
    <row r="129" spans="1:19" ht="101.5" x14ac:dyDescent="0.35">
      <c r="A129" s="2" t="s">
        <v>126</v>
      </c>
      <c r="B129" s="2" t="s">
        <v>749</v>
      </c>
      <c r="C129" s="2" t="s">
        <v>55</v>
      </c>
      <c r="D129" s="338" t="s">
        <v>56</v>
      </c>
      <c r="E129" s="80"/>
      <c r="F129" s="413">
        <v>36.380360400000001</v>
      </c>
      <c r="G129" s="413">
        <v>45.475450500000001</v>
      </c>
      <c r="H129" s="466" t="s">
        <v>12</v>
      </c>
      <c r="I129" s="226" t="s">
        <v>12</v>
      </c>
      <c r="J129" s="226">
        <v>53.5</v>
      </c>
      <c r="K129" s="226">
        <v>56.18</v>
      </c>
      <c r="L129" s="226">
        <v>64.735641299999997</v>
      </c>
      <c r="M129" s="413">
        <v>85.600847999999985</v>
      </c>
      <c r="N129" s="226">
        <v>99.51</v>
      </c>
      <c r="O129" s="226">
        <v>100.58</v>
      </c>
      <c r="P129" s="226">
        <v>111.28110240000001</v>
      </c>
      <c r="Q129" s="226">
        <v>118.77</v>
      </c>
      <c r="R129" s="226">
        <v>123.051219</v>
      </c>
      <c r="S129" s="226">
        <v>247.70745389999999</v>
      </c>
    </row>
    <row r="130" spans="1:19" ht="29" x14ac:dyDescent="0.35">
      <c r="A130" s="2" t="s">
        <v>126</v>
      </c>
      <c r="B130" s="2" t="s">
        <v>765</v>
      </c>
      <c r="C130" s="2" t="s">
        <v>767</v>
      </c>
      <c r="D130" s="338" t="s">
        <v>768</v>
      </c>
      <c r="E130" s="80"/>
      <c r="F130" s="226" t="s">
        <v>12</v>
      </c>
      <c r="G130" s="226" t="s">
        <v>12</v>
      </c>
      <c r="H130" s="226" t="s">
        <v>12</v>
      </c>
      <c r="I130" s="226" t="s">
        <v>12</v>
      </c>
      <c r="J130" s="226">
        <v>53.500529999999998</v>
      </c>
      <c r="K130" s="226">
        <v>56.175556499999999</v>
      </c>
      <c r="L130" s="226">
        <v>64.735641299999997</v>
      </c>
      <c r="M130" s="226" t="s">
        <v>12</v>
      </c>
      <c r="N130" s="226">
        <v>99.510985799999986</v>
      </c>
      <c r="O130" s="226">
        <v>100.5809964</v>
      </c>
      <c r="P130" s="226">
        <v>111.28110240000001</v>
      </c>
      <c r="Q130" s="226" t="s">
        <v>12</v>
      </c>
      <c r="R130" s="226">
        <v>123.051219</v>
      </c>
      <c r="S130" s="226">
        <v>247.70745389999999</v>
      </c>
    </row>
    <row r="131" spans="1:19" ht="29" x14ac:dyDescent="0.35">
      <c r="A131" s="2" t="s">
        <v>126</v>
      </c>
      <c r="B131" s="2" t="s">
        <v>765</v>
      </c>
      <c r="C131" s="328" t="s">
        <v>769</v>
      </c>
      <c r="D131" s="338" t="s">
        <v>770</v>
      </c>
      <c r="E131" s="80"/>
      <c r="F131" s="226" t="s">
        <v>12</v>
      </c>
      <c r="G131" s="226" t="s">
        <v>12</v>
      </c>
      <c r="H131" s="226" t="s">
        <v>12</v>
      </c>
      <c r="I131" s="226" t="s">
        <v>12</v>
      </c>
      <c r="J131" s="226">
        <v>53.500529999999998</v>
      </c>
      <c r="K131" s="226">
        <v>56.175556499999999</v>
      </c>
      <c r="L131" s="226">
        <v>64.735641299999997</v>
      </c>
      <c r="M131" s="226" t="s">
        <v>12</v>
      </c>
      <c r="N131" s="226">
        <v>99.510985799999986</v>
      </c>
      <c r="O131" s="226">
        <v>100.5809964</v>
      </c>
      <c r="P131" s="226">
        <v>111.28110240000001</v>
      </c>
      <c r="Q131" s="226" t="s">
        <v>12</v>
      </c>
      <c r="R131" s="226">
        <v>123.051219</v>
      </c>
      <c r="S131" s="226">
        <v>247.70745389999999</v>
      </c>
    </row>
    <row r="132" spans="1:19" ht="43.5" x14ac:dyDescent="0.35">
      <c r="A132" s="2" t="s">
        <v>126</v>
      </c>
      <c r="B132" s="2" t="s">
        <v>54</v>
      </c>
      <c r="C132" s="2" t="s">
        <v>71</v>
      </c>
      <c r="D132" s="338" t="s">
        <v>72</v>
      </c>
      <c r="E132" s="80"/>
      <c r="F132" s="413">
        <v>36.380360400000001</v>
      </c>
      <c r="G132" s="413">
        <v>45.475450500000001</v>
      </c>
      <c r="H132" s="413">
        <v>52.965524699999996</v>
      </c>
      <c r="I132" s="226" t="s">
        <v>12</v>
      </c>
      <c r="J132" s="226" t="s">
        <v>12</v>
      </c>
      <c r="K132" s="226" t="s">
        <v>12</v>
      </c>
      <c r="L132" s="226" t="s">
        <v>12</v>
      </c>
      <c r="M132" s="413">
        <v>85.600847999999985</v>
      </c>
      <c r="N132" s="226" t="s">
        <v>12</v>
      </c>
      <c r="O132" s="226">
        <v>100.5809964</v>
      </c>
      <c r="P132" s="226">
        <v>111.28110240000001</v>
      </c>
      <c r="Q132" s="226">
        <v>118.77117659999999</v>
      </c>
      <c r="R132" s="226">
        <v>123.051219</v>
      </c>
      <c r="S132" s="226">
        <v>247.70745389999999</v>
      </c>
    </row>
    <row r="133" spans="1:19" ht="29" x14ac:dyDescent="0.35">
      <c r="A133" s="2" t="s">
        <v>126</v>
      </c>
      <c r="B133" s="2" t="s">
        <v>54</v>
      </c>
      <c r="C133" s="2" t="s">
        <v>73</v>
      </c>
      <c r="D133" s="338" t="s">
        <v>74</v>
      </c>
      <c r="E133" s="80"/>
      <c r="F133" s="413">
        <v>36.380360400000001</v>
      </c>
      <c r="G133" s="413">
        <v>45.475450500000001</v>
      </c>
      <c r="H133" s="413">
        <v>52.965524699999996</v>
      </c>
      <c r="I133" s="226" t="s">
        <v>12</v>
      </c>
      <c r="J133" s="226" t="s">
        <v>12</v>
      </c>
      <c r="K133" s="226" t="s">
        <v>12</v>
      </c>
      <c r="L133" s="226" t="s">
        <v>12</v>
      </c>
      <c r="M133" s="226" t="s">
        <v>12</v>
      </c>
      <c r="N133" s="226" t="s">
        <v>12</v>
      </c>
      <c r="O133" s="226">
        <v>100.5809964</v>
      </c>
      <c r="P133" s="226">
        <v>111.28110240000001</v>
      </c>
      <c r="Q133" s="226">
        <v>118.77117659999999</v>
      </c>
      <c r="R133" s="226">
        <v>123.051219</v>
      </c>
      <c r="S133" s="226">
        <v>247.70745389999999</v>
      </c>
    </row>
    <row r="134" spans="1:19" ht="58" x14ac:dyDescent="0.35">
      <c r="A134" s="2" t="s">
        <v>126</v>
      </c>
      <c r="B134" s="2" t="s">
        <v>54</v>
      </c>
      <c r="C134" s="2" t="s">
        <v>842</v>
      </c>
      <c r="D134" s="338" t="s">
        <v>74</v>
      </c>
      <c r="E134" s="80"/>
      <c r="F134" s="413">
        <v>8.0844444444444452</v>
      </c>
      <c r="G134" s="413">
        <v>10.106666666666666</v>
      </c>
      <c r="H134" s="413">
        <v>11.771111111111111</v>
      </c>
      <c r="I134" s="226" t="s">
        <v>12</v>
      </c>
      <c r="J134" s="226" t="s">
        <v>12</v>
      </c>
      <c r="K134" s="226" t="s">
        <v>12</v>
      </c>
      <c r="L134" s="226" t="s">
        <v>12</v>
      </c>
      <c r="M134" s="226" t="s">
        <v>12</v>
      </c>
      <c r="N134" s="226" t="s">
        <v>12</v>
      </c>
      <c r="O134" s="226">
        <v>22.351332533333334</v>
      </c>
      <c r="P134" s="226">
        <v>24.729133866666665</v>
      </c>
      <c r="Q134" s="226">
        <v>26.393594800000002</v>
      </c>
      <c r="R134" s="226">
        <v>27.344715333333333</v>
      </c>
      <c r="S134" s="226">
        <v>55.046100866666663</v>
      </c>
    </row>
    <row r="135" spans="1:19" ht="43.5" x14ac:dyDescent="0.35">
      <c r="A135" s="2" t="s">
        <v>130</v>
      </c>
      <c r="B135" s="2" t="s">
        <v>764</v>
      </c>
      <c r="C135" s="80" t="s">
        <v>15</v>
      </c>
      <c r="D135" s="338">
        <v>90792</v>
      </c>
      <c r="E135" s="80"/>
      <c r="F135" s="76" t="s">
        <v>12</v>
      </c>
      <c r="G135" s="226" t="s">
        <v>12</v>
      </c>
      <c r="H135" s="226" t="s">
        <v>12</v>
      </c>
      <c r="I135" s="226" t="s">
        <v>12</v>
      </c>
      <c r="J135" s="226" t="s">
        <v>12</v>
      </c>
      <c r="K135" s="226" t="s">
        <v>12</v>
      </c>
      <c r="L135" s="226" t="s">
        <v>12</v>
      </c>
      <c r="M135" s="226" t="s">
        <v>12</v>
      </c>
      <c r="N135" s="226" t="s">
        <v>12</v>
      </c>
      <c r="O135" s="226" t="s">
        <v>12</v>
      </c>
      <c r="P135" s="55">
        <v>111.28110240000001</v>
      </c>
      <c r="Q135" s="55" t="s">
        <v>12</v>
      </c>
      <c r="R135" s="55">
        <v>123.051219</v>
      </c>
      <c r="S135" s="76">
        <v>247.70745389999999</v>
      </c>
    </row>
    <row r="136" spans="1:19" ht="43.5" x14ac:dyDescent="0.35">
      <c r="A136" s="2" t="s">
        <v>130</v>
      </c>
      <c r="B136" s="2" t="s">
        <v>749</v>
      </c>
      <c r="C136" s="2" t="s">
        <v>30</v>
      </c>
      <c r="D136" s="338">
        <v>99202</v>
      </c>
      <c r="E136" s="80"/>
      <c r="F136" s="226" t="s">
        <v>12</v>
      </c>
      <c r="G136" s="226" t="s">
        <v>12</v>
      </c>
      <c r="H136" s="226" t="s">
        <v>12</v>
      </c>
      <c r="I136" s="226" t="s">
        <v>12</v>
      </c>
      <c r="J136" s="226" t="s">
        <v>12</v>
      </c>
      <c r="K136" s="226" t="s">
        <v>12</v>
      </c>
      <c r="L136" s="226" t="s">
        <v>12</v>
      </c>
      <c r="M136" s="226" t="s">
        <v>12</v>
      </c>
      <c r="N136" s="226" t="s">
        <v>12</v>
      </c>
      <c r="O136" s="226" t="s">
        <v>12</v>
      </c>
      <c r="P136" s="226">
        <v>111.28110240000001</v>
      </c>
      <c r="Q136" s="226" t="s">
        <v>12</v>
      </c>
      <c r="R136" s="226">
        <v>123.051219</v>
      </c>
      <c r="S136" s="226">
        <v>247.70745389999999</v>
      </c>
    </row>
    <row r="137" spans="1:19" ht="58" x14ac:dyDescent="0.35">
      <c r="A137" s="2" t="s">
        <v>130</v>
      </c>
      <c r="B137" s="2" t="s">
        <v>749</v>
      </c>
      <c r="C137" s="2" t="s">
        <v>31</v>
      </c>
      <c r="D137" s="338">
        <v>99203</v>
      </c>
      <c r="E137" s="80"/>
      <c r="F137" s="226" t="s">
        <v>12</v>
      </c>
      <c r="G137" s="226" t="s">
        <v>12</v>
      </c>
      <c r="H137" s="226" t="s">
        <v>12</v>
      </c>
      <c r="I137" s="226" t="s">
        <v>12</v>
      </c>
      <c r="J137" s="226" t="s">
        <v>12</v>
      </c>
      <c r="K137" s="226" t="s">
        <v>12</v>
      </c>
      <c r="L137" s="226" t="s">
        <v>12</v>
      </c>
      <c r="M137" s="226" t="s">
        <v>12</v>
      </c>
      <c r="N137" s="226" t="s">
        <v>12</v>
      </c>
      <c r="O137" s="226" t="s">
        <v>12</v>
      </c>
      <c r="P137" s="226">
        <v>222.56220479999999</v>
      </c>
      <c r="Q137" s="226" t="s">
        <v>12</v>
      </c>
      <c r="R137" s="226">
        <v>246.10243800000001</v>
      </c>
      <c r="S137" s="226">
        <v>495.41490779999998</v>
      </c>
    </row>
    <row r="138" spans="1:19" ht="58" x14ac:dyDescent="0.35">
      <c r="A138" s="2" t="s">
        <v>130</v>
      </c>
      <c r="B138" s="2" t="s">
        <v>749</v>
      </c>
      <c r="C138" s="2" t="s">
        <v>32</v>
      </c>
      <c r="D138" s="338">
        <v>99204</v>
      </c>
      <c r="E138" s="80"/>
      <c r="F138" s="226" t="s">
        <v>12</v>
      </c>
      <c r="G138" s="226" t="s">
        <v>12</v>
      </c>
      <c r="H138" s="226" t="s">
        <v>12</v>
      </c>
      <c r="I138" s="226" t="s">
        <v>12</v>
      </c>
      <c r="J138" s="226" t="s">
        <v>12</v>
      </c>
      <c r="K138" s="226" t="s">
        <v>12</v>
      </c>
      <c r="L138" s="226" t="s">
        <v>12</v>
      </c>
      <c r="M138" s="226" t="s">
        <v>12</v>
      </c>
      <c r="N138" s="226" t="s">
        <v>12</v>
      </c>
      <c r="O138" s="226" t="s">
        <v>12</v>
      </c>
      <c r="P138" s="226">
        <v>333.84330719999997</v>
      </c>
      <c r="Q138" s="226" t="s">
        <v>12</v>
      </c>
      <c r="R138" s="226">
        <v>369.15365700000001</v>
      </c>
      <c r="S138" s="226">
        <v>743.12236169999994</v>
      </c>
    </row>
    <row r="139" spans="1:19" ht="58" x14ac:dyDescent="0.35">
      <c r="A139" s="2" t="s">
        <v>130</v>
      </c>
      <c r="B139" s="2" t="s">
        <v>749</v>
      </c>
      <c r="C139" s="2" t="s">
        <v>33</v>
      </c>
      <c r="D139" s="338">
        <v>99205</v>
      </c>
      <c r="E139" s="80"/>
      <c r="F139" s="226" t="s">
        <v>12</v>
      </c>
      <c r="G139" s="226" t="s">
        <v>12</v>
      </c>
      <c r="H139" s="226" t="s">
        <v>12</v>
      </c>
      <c r="I139" s="226" t="s">
        <v>12</v>
      </c>
      <c r="J139" s="226" t="s">
        <v>12</v>
      </c>
      <c r="K139" s="226" t="s">
        <v>12</v>
      </c>
      <c r="L139" s="226" t="s">
        <v>12</v>
      </c>
      <c r="M139" s="226" t="s">
        <v>12</v>
      </c>
      <c r="N139" s="226" t="s">
        <v>12</v>
      </c>
      <c r="O139" s="226" t="s">
        <v>12</v>
      </c>
      <c r="P139" s="226">
        <v>445.12440959999998</v>
      </c>
      <c r="Q139" s="226" t="s">
        <v>12</v>
      </c>
      <c r="R139" s="226">
        <v>492.20487600000001</v>
      </c>
      <c r="S139" s="226">
        <v>990.82981559999996</v>
      </c>
    </row>
    <row r="140" spans="1:19" ht="58" x14ac:dyDescent="0.35">
      <c r="A140" s="2" t="s">
        <v>130</v>
      </c>
      <c r="B140" s="2" t="s">
        <v>749</v>
      </c>
      <c r="C140" s="2" t="s">
        <v>34</v>
      </c>
      <c r="D140" s="338">
        <v>99212</v>
      </c>
      <c r="E140" s="80"/>
      <c r="F140" s="226" t="s">
        <v>12</v>
      </c>
      <c r="G140" s="226" t="s">
        <v>12</v>
      </c>
      <c r="H140" s="226" t="s">
        <v>12</v>
      </c>
      <c r="I140" s="226" t="s">
        <v>12</v>
      </c>
      <c r="J140" s="226" t="s">
        <v>12</v>
      </c>
      <c r="K140" s="226" t="s">
        <v>12</v>
      </c>
      <c r="L140" s="226" t="s">
        <v>12</v>
      </c>
      <c r="M140" s="226" t="s">
        <v>12</v>
      </c>
      <c r="N140" s="226" t="s">
        <v>12</v>
      </c>
      <c r="O140" s="226" t="s">
        <v>12</v>
      </c>
      <c r="P140" s="226">
        <v>111.28110240000001</v>
      </c>
      <c r="Q140" s="226" t="s">
        <v>12</v>
      </c>
      <c r="R140" s="226">
        <v>123.051219</v>
      </c>
      <c r="S140" s="226">
        <v>247.70745389999999</v>
      </c>
    </row>
    <row r="141" spans="1:19" ht="58" x14ac:dyDescent="0.35">
      <c r="A141" s="2" t="s">
        <v>130</v>
      </c>
      <c r="B141" s="2" t="s">
        <v>749</v>
      </c>
      <c r="C141" s="2" t="s">
        <v>35</v>
      </c>
      <c r="D141" s="338">
        <v>99213</v>
      </c>
      <c r="E141" s="80"/>
      <c r="F141" s="226" t="s">
        <v>12</v>
      </c>
      <c r="G141" s="226" t="s">
        <v>12</v>
      </c>
      <c r="H141" s="226" t="s">
        <v>12</v>
      </c>
      <c r="I141" s="226" t="s">
        <v>12</v>
      </c>
      <c r="J141" s="226" t="s">
        <v>12</v>
      </c>
      <c r="K141" s="226" t="s">
        <v>12</v>
      </c>
      <c r="L141" s="226" t="s">
        <v>12</v>
      </c>
      <c r="M141" s="226" t="s">
        <v>12</v>
      </c>
      <c r="N141" s="226" t="s">
        <v>12</v>
      </c>
      <c r="O141" s="226" t="s">
        <v>12</v>
      </c>
      <c r="P141" s="226">
        <v>178.04976384</v>
      </c>
      <c r="Q141" s="226" t="s">
        <v>12</v>
      </c>
      <c r="R141" s="226">
        <v>196.88195040000002</v>
      </c>
      <c r="S141" s="226">
        <v>396.33192624000003</v>
      </c>
    </row>
    <row r="142" spans="1:19" ht="58" x14ac:dyDescent="0.35">
      <c r="A142" s="2" t="s">
        <v>130</v>
      </c>
      <c r="B142" s="2" t="s">
        <v>749</v>
      </c>
      <c r="C142" s="2" t="s">
        <v>36</v>
      </c>
      <c r="D142" s="338">
        <v>99214</v>
      </c>
      <c r="E142" s="80"/>
      <c r="F142" s="226" t="s">
        <v>12</v>
      </c>
      <c r="G142" s="226" t="s">
        <v>12</v>
      </c>
      <c r="H142" s="226" t="s">
        <v>12</v>
      </c>
      <c r="I142" s="226" t="s">
        <v>12</v>
      </c>
      <c r="J142" s="226" t="s">
        <v>12</v>
      </c>
      <c r="K142" s="226" t="s">
        <v>12</v>
      </c>
      <c r="L142" s="226" t="s">
        <v>12</v>
      </c>
      <c r="M142" s="226" t="s">
        <v>12</v>
      </c>
      <c r="N142" s="226" t="s">
        <v>12</v>
      </c>
      <c r="O142" s="226" t="s">
        <v>12</v>
      </c>
      <c r="P142" s="226">
        <v>222.56220479999999</v>
      </c>
      <c r="Q142" s="226" t="s">
        <v>12</v>
      </c>
      <c r="R142" s="226">
        <v>246.10243800000001</v>
      </c>
      <c r="S142" s="226">
        <v>495.41490779999998</v>
      </c>
    </row>
    <row r="143" spans="1:19" ht="58" x14ac:dyDescent="0.35">
      <c r="A143" s="2" t="s">
        <v>130</v>
      </c>
      <c r="B143" s="2" t="s">
        <v>749</v>
      </c>
      <c r="C143" s="2" t="s">
        <v>37</v>
      </c>
      <c r="D143" s="338">
        <v>99215</v>
      </c>
      <c r="E143" s="80"/>
      <c r="F143" s="226" t="s">
        <v>12</v>
      </c>
      <c r="G143" s="226" t="s">
        <v>12</v>
      </c>
      <c r="H143" s="226" t="s">
        <v>12</v>
      </c>
      <c r="I143" s="226" t="s">
        <v>12</v>
      </c>
      <c r="J143" s="226" t="s">
        <v>12</v>
      </c>
      <c r="K143" s="226" t="s">
        <v>12</v>
      </c>
      <c r="L143" s="226" t="s">
        <v>12</v>
      </c>
      <c r="M143" s="226" t="s">
        <v>12</v>
      </c>
      <c r="N143" s="226" t="s">
        <v>12</v>
      </c>
      <c r="O143" s="226" t="s">
        <v>12</v>
      </c>
      <c r="P143" s="226">
        <v>333.84330719999997</v>
      </c>
      <c r="Q143" s="226" t="s">
        <v>12</v>
      </c>
      <c r="R143" s="226">
        <v>369.15365700000001</v>
      </c>
      <c r="S143" s="226">
        <v>743.12236169999994</v>
      </c>
    </row>
    <row r="144" spans="1:19" ht="43.5" x14ac:dyDescent="0.35">
      <c r="A144" s="155" t="s">
        <v>126</v>
      </c>
      <c r="B144" s="80" t="s">
        <v>13</v>
      </c>
      <c r="C144" s="2" t="s">
        <v>50</v>
      </c>
      <c r="D144" s="338">
        <v>99441</v>
      </c>
      <c r="E144" s="80"/>
      <c r="F144" s="226" t="s">
        <v>12</v>
      </c>
      <c r="G144" s="55" t="s">
        <v>12</v>
      </c>
      <c r="H144" s="410" t="s">
        <v>12</v>
      </c>
      <c r="I144" s="226" t="s">
        <v>12</v>
      </c>
      <c r="J144" s="55" t="s">
        <v>12</v>
      </c>
      <c r="K144" s="55" t="s">
        <v>12</v>
      </c>
      <c r="L144" s="55" t="s">
        <v>12</v>
      </c>
      <c r="M144" s="55" t="s">
        <v>12</v>
      </c>
      <c r="N144" s="55" t="s">
        <v>12</v>
      </c>
      <c r="O144" s="55" t="s">
        <v>12</v>
      </c>
      <c r="P144" s="226">
        <v>55.640551199999997</v>
      </c>
      <c r="Q144" s="55" t="s">
        <v>12</v>
      </c>
      <c r="R144" s="226">
        <v>61.525609500000002</v>
      </c>
      <c r="S144" s="226">
        <v>123.85372695</v>
      </c>
    </row>
    <row r="145" spans="1:19" ht="43.5" x14ac:dyDescent="0.35">
      <c r="A145" s="2" t="s">
        <v>130</v>
      </c>
      <c r="B145" s="2" t="s">
        <v>749</v>
      </c>
      <c r="C145" s="2" t="s">
        <v>50</v>
      </c>
      <c r="D145" s="338">
        <v>99441</v>
      </c>
      <c r="E145" s="80"/>
      <c r="F145" s="226" t="s">
        <v>12</v>
      </c>
      <c r="G145" s="226" t="s">
        <v>12</v>
      </c>
      <c r="H145" s="226" t="s">
        <v>12</v>
      </c>
      <c r="I145" s="226" t="s">
        <v>12</v>
      </c>
      <c r="J145" s="226" t="s">
        <v>12</v>
      </c>
      <c r="K145" s="226" t="s">
        <v>12</v>
      </c>
      <c r="L145" s="226" t="s">
        <v>12</v>
      </c>
      <c r="M145" s="226" t="s">
        <v>12</v>
      </c>
      <c r="N145" s="226" t="s">
        <v>12</v>
      </c>
      <c r="O145" s="226" t="s">
        <v>12</v>
      </c>
      <c r="P145" s="226">
        <v>55.640551199999997</v>
      </c>
      <c r="Q145" s="226" t="s">
        <v>12</v>
      </c>
      <c r="R145" s="226">
        <v>61.525609500000002</v>
      </c>
      <c r="S145" s="226">
        <v>123.85372695</v>
      </c>
    </row>
    <row r="146" spans="1:19" ht="43.5" x14ac:dyDescent="0.35">
      <c r="A146" s="2" t="s">
        <v>130</v>
      </c>
      <c r="B146" s="2" t="s">
        <v>749</v>
      </c>
      <c r="C146" s="2" t="s">
        <v>51</v>
      </c>
      <c r="D146" s="338">
        <v>99442</v>
      </c>
      <c r="E146" s="80"/>
      <c r="F146" s="226" t="s">
        <v>12</v>
      </c>
      <c r="G146" s="226" t="s">
        <v>12</v>
      </c>
      <c r="H146" s="226" t="s">
        <v>12</v>
      </c>
      <c r="I146" s="226" t="s">
        <v>12</v>
      </c>
      <c r="J146" s="226" t="s">
        <v>12</v>
      </c>
      <c r="K146" s="226" t="s">
        <v>12</v>
      </c>
      <c r="L146" s="226" t="s">
        <v>12</v>
      </c>
      <c r="M146" s="226" t="s">
        <v>12</v>
      </c>
      <c r="N146" s="226" t="s">
        <v>12</v>
      </c>
      <c r="O146" s="226" t="s">
        <v>12</v>
      </c>
      <c r="P146" s="226">
        <v>111.28110240000001</v>
      </c>
      <c r="Q146" s="226" t="s">
        <v>12</v>
      </c>
      <c r="R146" s="226">
        <v>123.051219</v>
      </c>
      <c r="S146" s="226">
        <v>247.70745389999999</v>
      </c>
    </row>
    <row r="147" spans="1:19" ht="43.5" x14ac:dyDescent="0.35">
      <c r="A147" s="2" t="s">
        <v>130</v>
      </c>
      <c r="B147" s="2" t="s">
        <v>749</v>
      </c>
      <c r="C147" s="2" t="s">
        <v>52</v>
      </c>
      <c r="D147" s="338">
        <v>99443</v>
      </c>
      <c r="E147" s="80"/>
      <c r="F147" s="226" t="s">
        <v>12</v>
      </c>
      <c r="G147" s="226" t="s">
        <v>12</v>
      </c>
      <c r="H147" s="226" t="s">
        <v>12</v>
      </c>
      <c r="I147" s="226" t="s">
        <v>12</v>
      </c>
      <c r="J147" s="226" t="s">
        <v>12</v>
      </c>
      <c r="K147" s="226" t="s">
        <v>12</v>
      </c>
      <c r="L147" s="226" t="s">
        <v>12</v>
      </c>
      <c r="M147" s="226" t="s">
        <v>12</v>
      </c>
      <c r="N147" s="226" t="s">
        <v>12</v>
      </c>
      <c r="O147" s="226" t="s">
        <v>12</v>
      </c>
      <c r="P147" s="226">
        <v>222.56220479999999</v>
      </c>
      <c r="Q147" s="226" t="s">
        <v>12</v>
      </c>
      <c r="R147" s="226">
        <v>246.10243800000001</v>
      </c>
      <c r="S147" s="226">
        <v>495.41490779999998</v>
      </c>
    </row>
    <row r="148" spans="1:19" ht="116" x14ac:dyDescent="0.35">
      <c r="A148" s="2" t="s">
        <v>130</v>
      </c>
      <c r="B148" s="2" t="s">
        <v>749</v>
      </c>
      <c r="C148" s="2" t="s">
        <v>967</v>
      </c>
      <c r="D148" s="338" t="s">
        <v>56</v>
      </c>
      <c r="E148" s="80"/>
      <c r="F148" s="413">
        <v>8.0844444444444452</v>
      </c>
      <c r="G148" s="413">
        <v>10.106666666666666</v>
      </c>
      <c r="H148" s="466" t="s">
        <v>12</v>
      </c>
      <c r="I148" s="226" t="s">
        <v>12</v>
      </c>
      <c r="J148" s="226">
        <v>11.888888888888889</v>
      </c>
      <c r="K148" s="226">
        <v>12.484444444444444</v>
      </c>
      <c r="L148" s="226">
        <v>14.385698066666667</v>
      </c>
      <c r="M148" s="413">
        <v>19.022222222222222</v>
      </c>
      <c r="N148" s="226">
        <v>22.113333333333333</v>
      </c>
      <c r="O148" s="226">
        <v>22.351111111111109</v>
      </c>
      <c r="P148" s="226">
        <v>24.729133866666665</v>
      </c>
      <c r="Q148" s="226">
        <v>26.393333333333331</v>
      </c>
      <c r="R148" s="226">
        <v>27.344715333333333</v>
      </c>
      <c r="S148" s="226">
        <v>55.046100866666663</v>
      </c>
    </row>
    <row r="149" spans="1:19" ht="101.5" x14ac:dyDescent="0.35">
      <c r="A149" s="2" t="s">
        <v>130</v>
      </c>
      <c r="B149" s="2" t="s">
        <v>749</v>
      </c>
      <c r="C149" s="2" t="s">
        <v>55</v>
      </c>
      <c r="D149" s="338" t="s">
        <v>56</v>
      </c>
      <c r="E149" s="80"/>
      <c r="F149" s="413">
        <v>36.380360400000001</v>
      </c>
      <c r="G149" s="413">
        <v>45.475450500000001</v>
      </c>
      <c r="H149" s="466" t="s">
        <v>12</v>
      </c>
      <c r="I149" s="226" t="s">
        <v>12</v>
      </c>
      <c r="J149" s="226">
        <v>53.5</v>
      </c>
      <c r="K149" s="226">
        <v>56.18</v>
      </c>
      <c r="L149" s="226">
        <v>64.735641299999997</v>
      </c>
      <c r="M149" s="413">
        <v>85.600847999999985</v>
      </c>
      <c r="N149" s="226">
        <v>99.51</v>
      </c>
      <c r="O149" s="226">
        <v>100.58</v>
      </c>
      <c r="P149" s="226">
        <v>111.28110240000001</v>
      </c>
      <c r="Q149" s="226">
        <v>118.77</v>
      </c>
      <c r="R149" s="226">
        <v>123.051219</v>
      </c>
      <c r="S149" s="226">
        <v>247.70745389999999</v>
      </c>
    </row>
    <row r="150" spans="1:19" ht="29" x14ac:dyDescent="0.35">
      <c r="A150" s="2" t="s">
        <v>130</v>
      </c>
      <c r="B150" s="2" t="s">
        <v>765</v>
      </c>
      <c r="C150" s="2" t="s">
        <v>767</v>
      </c>
      <c r="D150" s="338" t="s">
        <v>768</v>
      </c>
      <c r="E150" s="80"/>
      <c r="F150" s="226" t="s">
        <v>12</v>
      </c>
      <c r="G150" s="226" t="s">
        <v>12</v>
      </c>
      <c r="H150" s="226" t="s">
        <v>12</v>
      </c>
      <c r="I150" s="226" t="s">
        <v>12</v>
      </c>
      <c r="J150" s="226">
        <v>53.500529999999998</v>
      </c>
      <c r="K150" s="226">
        <v>56.175556499999999</v>
      </c>
      <c r="L150" s="226">
        <v>64.735641299999997</v>
      </c>
      <c r="M150" s="226" t="s">
        <v>12</v>
      </c>
      <c r="N150" s="226">
        <v>99.510985799999986</v>
      </c>
      <c r="O150" s="226">
        <v>100.5809964</v>
      </c>
      <c r="P150" s="226">
        <v>111.28110240000001</v>
      </c>
      <c r="Q150" s="226" t="s">
        <v>12</v>
      </c>
      <c r="R150" s="226">
        <v>123.051219</v>
      </c>
      <c r="S150" s="226">
        <v>247.70745389999999</v>
      </c>
    </row>
    <row r="151" spans="1:19" ht="29" x14ac:dyDescent="0.35">
      <c r="A151" s="2" t="s">
        <v>130</v>
      </c>
      <c r="B151" s="2" t="s">
        <v>765</v>
      </c>
      <c r="C151" s="328" t="s">
        <v>769</v>
      </c>
      <c r="D151" s="338" t="s">
        <v>770</v>
      </c>
      <c r="E151" s="80"/>
      <c r="F151" s="226" t="s">
        <v>12</v>
      </c>
      <c r="G151" s="226" t="s">
        <v>12</v>
      </c>
      <c r="H151" s="226" t="s">
        <v>12</v>
      </c>
      <c r="I151" s="226" t="s">
        <v>12</v>
      </c>
      <c r="J151" s="226">
        <v>53.500529999999998</v>
      </c>
      <c r="K151" s="226">
        <v>56.175556499999999</v>
      </c>
      <c r="L151" s="226">
        <v>64.735641299999997</v>
      </c>
      <c r="M151" s="226" t="s">
        <v>12</v>
      </c>
      <c r="N151" s="226">
        <v>99.510985799999986</v>
      </c>
      <c r="O151" s="226">
        <v>100.5809964</v>
      </c>
      <c r="P151" s="226">
        <v>111.28110240000001</v>
      </c>
      <c r="Q151" s="226" t="s">
        <v>12</v>
      </c>
      <c r="R151" s="226">
        <v>123.051219</v>
      </c>
      <c r="S151" s="226">
        <v>247.70745389999999</v>
      </c>
    </row>
    <row r="152" spans="1:19" ht="43.5" x14ac:dyDescent="0.35">
      <c r="A152" s="2" t="s">
        <v>130</v>
      </c>
      <c r="B152" s="2" t="s">
        <v>54</v>
      </c>
      <c r="C152" s="2" t="s">
        <v>71</v>
      </c>
      <c r="D152" s="338" t="s">
        <v>72</v>
      </c>
      <c r="E152" s="80"/>
      <c r="F152" s="413">
        <v>36.380360400000001</v>
      </c>
      <c r="G152" s="413">
        <v>45.475450500000001</v>
      </c>
      <c r="H152" s="413">
        <v>52.965524699999996</v>
      </c>
      <c r="I152" s="226" t="s">
        <v>12</v>
      </c>
      <c r="J152" s="226" t="s">
        <v>12</v>
      </c>
      <c r="K152" s="226" t="s">
        <v>12</v>
      </c>
      <c r="L152" s="226" t="s">
        <v>12</v>
      </c>
      <c r="M152" s="413">
        <v>85.600847999999985</v>
      </c>
      <c r="N152" s="226" t="s">
        <v>12</v>
      </c>
      <c r="O152" s="226">
        <v>100.5809964</v>
      </c>
      <c r="P152" s="226">
        <v>111.28110240000001</v>
      </c>
      <c r="Q152" s="226">
        <v>118.77117659999999</v>
      </c>
      <c r="R152" s="226">
        <v>123.051219</v>
      </c>
      <c r="S152" s="226">
        <v>247.70745389999999</v>
      </c>
    </row>
    <row r="153" spans="1:19" ht="58" x14ac:dyDescent="0.35">
      <c r="A153" s="2" t="s">
        <v>130</v>
      </c>
      <c r="B153" s="2" t="s">
        <v>54</v>
      </c>
      <c r="C153" s="2" t="s">
        <v>842</v>
      </c>
      <c r="D153" s="338" t="s">
        <v>74</v>
      </c>
      <c r="E153" s="80"/>
      <c r="F153" s="413">
        <v>8.0844444444444452</v>
      </c>
      <c r="G153" s="413">
        <v>10.106666666666666</v>
      </c>
      <c r="H153" s="413">
        <v>11.771111111111111</v>
      </c>
      <c r="I153" s="226" t="s">
        <v>12</v>
      </c>
      <c r="J153" s="226" t="s">
        <v>12</v>
      </c>
      <c r="K153" s="226" t="s">
        <v>12</v>
      </c>
      <c r="L153" s="226" t="s">
        <v>12</v>
      </c>
      <c r="M153" s="226" t="s">
        <v>12</v>
      </c>
      <c r="N153" s="226" t="s">
        <v>12</v>
      </c>
      <c r="O153" s="226">
        <v>22.351332533333334</v>
      </c>
      <c r="P153" s="226">
        <v>24.729133866666665</v>
      </c>
      <c r="Q153" s="226">
        <v>26.393594800000002</v>
      </c>
      <c r="R153" s="226">
        <v>27.344715333333333</v>
      </c>
      <c r="S153" s="226">
        <v>55.046100866666663</v>
      </c>
    </row>
    <row r="154" spans="1:19" ht="29" x14ac:dyDescent="0.35">
      <c r="A154" s="329" t="s">
        <v>130</v>
      </c>
      <c r="B154" s="329" t="s">
        <v>54</v>
      </c>
      <c r="C154" s="329" t="s">
        <v>73</v>
      </c>
      <c r="D154" s="340" t="s">
        <v>74</v>
      </c>
      <c r="E154" s="80"/>
      <c r="F154" s="413">
        <v>36.380360400000001</v>
      </c>
      <c r="G154" s="413">
        <v>45.475450500000001</v>
      </c>
      <c r="H154" s="413">
        <v>52.965524699999996</v>
      </c>
      <c r="I154" s="226" t="s">
        <v>12</v>
      </c>
      <c r="J154" s="226" t="s">
        <v>12</v>
      </c>
      <c r="K154" s="226" t="s">
        <v>12</v>
      </c>
      <c r="L154" s="226" t="s">
        <v>12</v>
      </c>
      <c r="M154" s="226" t="s">
        <v>12</v>
      </c>
      <c r="N154" s="226" t="s">
        <v>12</v>
      </c>
      <c r="O154" s="226">
        <v>100.5809964</v>
      </c>
      <c r="P154" s="226">
        <v>111.28110240000001</v>
      </c>
      <c r="Q154" s="226">
        <v>118.77117659999999</v>
      </c>
      <c r="R154" s="226">
        <v>123.051219</v>
      </c>
      <c r="S154" s="226">
        <v>247.70745389999999</v>
      </c>
    </row>
    <row r="155" spans="1:19" ht="130.5" x14ac:dyDescent="0.35">
      <c r="A155" s="331" t="s">
        <v>122</v>
      </c>
      <c r="B155" s="332" t="s">
        <v>20</v>
      </c>
      <c r="C155" s="332" t="s">
        <v>21</v>
      </c>
      <c r="D155" s="332">
        <v>90889</v>
      </c>
      <c r="E155" s="80"/>
      <c r="F155" s="351" t="s">
        <v>12</v>
      </c>
      <c r="G155" s="437">
        <v>45.475450500000001</v>
      </c>
      <c r="H155" s="415">
        <v>52.965524699999996</v>
      </c>
      <c r="I155" s="66" t="s">
        <v>12</v>
      </c>
      <c r="J155" s="66" t="s">
        <v>12</v>
      </c>
      <c r="K155" s="66" t="s">
        <v>12</v>
      </c>
      <c r="L155" s="211">
        <v>64.735641299999997</v>
      </c>
      <c r="M155" s="415">
        <v>85.600847999999985</v>
      </c>
      <c r="N155" s="211">
        <v>99.510985799999986</v>
      </c>
      <c r="O155" s="463">
        <v>100.5809964</v>
      </c>
      <c r="P155" s="77">
        <v>111.28110240000001</v>
      </c>
      <c r="Q155" s="211" t="s">
        <v>12</v>
      </c>
      <c r="R155" s="211">
        <v>123.051219</v>
      </c>
      <c r="S155" s="78">
        <v>247.70745389999999</v>
      </c>
    </row>
    <row r="156" spans="1:19" ht="58" x14ac:dyDescent="0.35">
      <c r="A156" s="331" t="s">
        <v>122</v>
      </c>
      <c r="B156" s="332" t="s">
        <v>20</v>
      </c>
      <c r="C156" s="332" t="s">
        <v>24</v>
      </c>
      <c r="D156" s="332">
        <v>96160</v>
      </c>
      <c r="E156" s="80"/>
      <c r="F156" s="438">
        <v>36.380360400000001</v>
      </c>
      <c r="G156" s="437">
        <v>45.475450500000001</v>
      </c>
      <c r="H156" s="415">
        <v>52.965524699999996</v>
      </c>
      <c r="I156" s="66" t="s">
        <v>12</v>
      </c>
      <c r="J156" s="66" t="s">
        <v>12</v>
      </c>
      <c r="K156" s="66" t="s">
        <v>12</v>
      </c>
      <c r="L156" s="211">
        <v>64.735641299999997</v>
      </c>
      <c r="M156" s="415">
        <v>85.600847999999985</v>
      </c>
      <c r="N156" s="211">
        <v>99.510985799999986</v>
      </c>
      <c r="O156" s="77">
        <v>100.5809964</v>
      </c>
      <c r="P156" s="77">
        <v>111.28110240000001</v>
      </c>
      <c r="Q156" s="211" t="s">
        <v>12</v>
      </c>
      <c r="R156" s="211">
        <v>123.051219</v>
      </c>
      <c r="S156" s="78">
        <v>247.70745389999999</v>
      </c>
    </row>
    <row r="157" spans="1:19" ht="145" x14ac:dyDescent="0.35">
      <c r="A157" s="155" t="s">
        <v>122</v>
      </c>
      <c r="B157" s="80" t="s">
        <v>20</v>
      </c>
      <c r="C157" s="80" t="s">
        <v>46</v>
      </c>
      <c r="D157" s="80">
        <v>99367</v>
      </c>
      <c r="E157" s="80">
        <v>2</v>
      </c>
      <c r="F157" s="213" t="s">
        <v>12</v>
      </c>
      <c r="G157" s="211" t="s">
        <v>12</v>
      </c>
      <c r="H157" s="61" t="s">
        <v>12</v>
      </c>
      <c r="I157" s="61" t="s">
        <v>12</v>
      </c>
      <c r="J157" s="61" t="s">
        <v>12</v>
      </c>
      <c r="K157" s="61" t="s">
        <v>12</v>
      </c>
      <c r="L157" s="211" t="s">
        <v>12</v>
      </c>
      <c r="M157" s="61" t="s">
        <v>12</v>
      </c>
      <c r="N157" s="211" t="s">
        <v>12</v>
      </c>
      <c r="O157" s="61" t="s">
        <v>12</v>
      </c>
      <c r="P157" s="61" t="s">
        <v>12</v>
      </c>
      <c r="Q157" s="211" t="s">
        <v>12</v>
      </c>
      <c r="R157" s="211" t="s">
        <v>12</v>
      </c>
      <c r="S157" s="76">
        <v>495.41490779999998</v>
      </c>
    </row>
    <row r="158" spans="1:19" ht="145" x14ac:dyDescent="0.35">
      <c r="A158" s="155" t="s">
        <v>122</v>
      </c>
      <c r="B158" s="80" t="s">
        <v>20</v>
      </c>
      <c r="C158" s="80" t="s">
        <v>47</v>
      </c>
      <c r="D158" s="80">
        <v>99368</v>
      </c>
      <c r="E158" s="80">
        <v>2</v>
      </c>
      <c r="F158" s="438">
        <v>72.760000000000005</v>
      </c>
      <c r="G158" s="212" t="s">
        <v>12</v>
      </c>
      <c r="H158" s="77" t="s">
        <v>12</v>
      </c>
      <c r="I158" s="61" t="s">
        <v>12</v>
      </c>
      <c r="J158" s="61" t="s">
        <v>12</v>
      </c>
      <c r="K158" s="61" t="s">
        <v>12</v>
      </c>
      <c r="L158" s="211">
        <v>129.47128259999999</v>
      </c>
      <c r="M158" s="61" t="s">
        <v>12</v>
      </c>
      <c r="N158" s="211">
        <v>199.0219716</v>
      </c>
      <c r="O158" s="77">
        <v>201.16199280000001</v>
      </c>
      <c r="P158" s="77">
        <v>222.56220479999999</v>
      </c>
      <c r="Q158" s="211">
        <v>237.54235320000001</v>
      </c>
      <c r="R158" s="211">
        <v>246.10243800000001</v>
      </c>
      <c r="S158" s="78" t="s">
        <v>12</v>
      </c>
    </row>
    <row r="159" spans="1:19" ht="87" x14ac:dyDescent="0.35">
      <c r="A159" s="331" t="s">
        <v>122</v>
      </c>
      <c r="B159" s="332" t="s">
        <v>20</v>
      </c>
      <c r="C159" s="332" t="s">
        <v>53</v>
      </c>
      <c r="D159" s="332">
        <v>99451</v>
      </c>
      <c r="E159" s="80"/>
      <c r="F159" s="351" t="s">
        <v>12</v>
      </c>
      <c r="G159" s="212" t="s">
        <v>12</v>
      </c>
      <c r="H159" s="66" t="s">
        <v>12</v>
      </c>
      <c r="I159" s="66" t="s">
        <v>12</v>
      </c>
      <c r="J159" s="66" t="s">
        <v>12</v>
      </c>
      <c r="K159" s="66" t="s">
        <v>12</v>
      </c>
      <c r="L159" s="211" t="s">
        <v>12</v>
      </c>
      <c r="M159" s="66" t="s">
        <v>12</v>
      </c>
      <c r="N159" s="211" t="s">
        <v>12</v>
      </c>
      <c r="O159" s="66" t="s">
        <v>12</v>
      </c>
      <c r="P159" s="66" t="s">
        <v>12</v>
      </c>
      <c r="Q159" s="211" t="s">
        <v>12</v>
      </c>
      <c r="R159" s="211" t="s">
        <v>12</v>
      </c>
      <c r="S159" s="78">
        <v>247.70745389999999</v>
      </c>
    </row>
    <row r="160" spans="1:19" ht="29" x14ac:dyDescent="0.35">
      <c r="A160" s="331" t="s">
        <v>122</v>
      </c>
      <c r="B160" s="332" t="s">
        <v>20</v>
      </c>
      <c r="C160" s="332" t="s">
        <v>83</v>
      </c>
      <c r="D160" s="332" t="s">
        <v>84</v>
      </c>
      <c r="E160" s="80"/>
      <c r="F160" s="351" t="s">
        <v>12</v>
      </c>
      <c r="G160" s="437">
        <v>45.475450500000001</v>
      </c>
      <c r="H160" s="415">
        <v>52.965524699999996</v>
      </c>
      <c r="I160" s="77" t="s">
        <v>12</v>
      </c>
      <c r="J160" s="77">
        <v>53.500529999999998</v>
      </c>
      <c r="K160" s="77">
        <v>56.175556499999999</v>
      </c>
      <c r="L160" s="211">
        <v>64.735641299999997</v>
      </c>
      <c r="M160" s="77" t="s">
        <v>12</v>
      </c>
      <c r="N160" s="211">
        <v>99.510985799999986</v>
      </c>
      <c r="O160" s="77">
        <v>100.5809964</v>
      </c>
      <c r="P160" s="77">
        <v>111.28110240000001</v>
      </c>
      <c r="Q160" s="211">
        <v>118.77117659999999</v>
      </c>
      <c r="R160" s="211">
        <v>123.051219</v>
      </c>
      <c r="S160" s="78">
        <v>247.70745389999999</v>
      </c>
    </row>
    <row r="161" spans="1:19" ht="130.5" x14ac:dyDescent="0.35">
      <c r="A161" s="331" t="s">
        <v>126</v>
      </c>
      <c r="B161" s="332" t="s">
        <v>20</v>
      </c>
      <c r="C161" s="332" t="s">
        <v>21</v>
      </c>
      <c r="D161" s="332">
        <v>90889</v>
      </c>
      <c r="E161" s="80"/>
      <c r="F161" s="351" t="s">
        <v>12</v>
      </c>
      <c r="G161" s="437">
        <v>45.475450500000001</v>
      </c>
      <c r="H161" s="415">
        <v>52.965524699999996</v>
      </c>
      <c r="I161" s="77" t="s">
        <v>12</v>
      </c>
      <c r="J161" s="77" t="s">
        <v>12</v>
      </c>
      <c r="K161" s="77" t="s">
        <v>12</v>
      </c>
      <c r="L161" s="211">
        <v>64.735641299999997</v>
      </c>
      <c r="M161" s="415">
        <v>85.600847999999985</v>
      </c>
      <c r="N161" s="211">
        <v>99.510985799999986</v>
      </c>
      <c r="O161" s="463">
        <v>100.5809964</v>
      </c>
      <c r="P161" s="77">
        <v>111.28110240000001</v>
      </c>
      <c r="Q161" s="211" t="s">
        <v>12</v>
      </c>
      <c r="R161" s="211">
        <v>123.051219</v>
      </c>
      <c r="S161" s="78">
        <v>247.70745389999999</v>
      </c>
    </row>
    <row r="162" spans="1:19" ht="58" x14ac:dyDescent="0.35">
      <c r="A162" s="331" t="s">
        <v>126</v>
      </c>
      <c r="B162" s="332" t="s">
        <v>20</v>
      </c>
      <c r="C162" s="332" t="s">
        <v>24</v>
      </c>
      <c r="D162" s="332">
        <v>96160</v>
      </c>
      <c r="E162" s="80"/>
      <c r="F162" s="438">
        <v>36.380360400000001</v>
      </c>
      <c r="G162" s="437">
        <v>45.475450500000001</v>
      </c>
      <c r="H162" s="415">
        <v>52.965524699999996</v>
      </c>
      <c r="I162" s="77" t="s">
        <v>12</v>
      </c>
      <c r="J162" s="77" t="s">
        <v>12</v>
      </c>
      <c r="K162" s="77" t="s">
        <v>12</v>
      </c>
      <c r="L162" s="211">
        <v>64.735641299999997</v>
      </c>
      <c r="M162" s="415">
        <v>85.600847999999985</v>
      </c>
      <c r="N162" s="211">
        <v>99.510985799999986</v>
      </c>
      <c r="O162" s="77">
        <v>100.5809964</v>
      </c>
      <c r="P162" s="77">
        <v>111.28110240000001</v>
      </c>
      <c r="Q162" s="211" t="s">
        <v>12</v>
      </c>
      <c r="R162" s="211">
        <v>123.051219</v>
      </c>
      <c r="S162" s="78">
        <v>247.70745389999999</v>
      </c>
    </row>
    <row r="163" spans="1:19" ht="145" x14ac:dyDescent="0.35">
      <c r="A163" s="155" t="s">
        <v>126</v>
      </c>
      <c r="B163" s="80" t="s">
        <v>20</v>
      </c>
      <c r="C163" s="80" t="s">
        <v>46</v>
      </c>
      <c r="D163" s="80">
        <v>99367</v>
      </c>
      <c r="E163" s="80">
        <v>2</v>
      </c>
      <c r="F163" s="213" t="s">
        <v>12</v>
      </c>
      <c r="G163" s="211" t="s">
        <v>12</v>
      </c>
      <c r="H163" s="55" t="s">
        <v>12</v>
      </c>
      <c r="I163" s="55" t="s">
        <v>12</v>
      </c>
      <c r="J163" s="55" t="s">
        <v>12</v>
      </c>
      <c r="K163" s="55" t="s">
        <v>12</v>
      </c>
      <c r="L163" s="211" t="s">
        <v>12</v>
      </c>
      <c r="M163" s="55" t="s">
        <v>12</v>
      </c>
      <c r="N163" s="211" t="s">
        <v>12</v>
      </c>
      <c r="O163" s="55" t="s">
        <v>12</v>
      </c>
      <c r="P163" s="55" t="s">
        <v>12</v>
      </c>
      <c r="Q163" s="211" t="s">
        <v>12</v>
      </c>
      <c r="R163" s="211" t="s">
        <v>12</v>
      </c>
      <c r="S163" s="76">
        <v>495.41490779999998</v>
      </c>
    </row>
    <row r="164" spans="1:19" ht="145" x14ac:dyDescent="0.35">
      <c r="A164" s="331" t="s">
        <v>126</v>
      </c>
      <c r="B164" s="332" t="s">
        <v>20</v>
      </c>
      <c r="C164" s="332" t="s">
        <v>47</v>
      </c>
      <c r="D164" s="332">
        <v>99368</v>
      </c>
      <c r="E164" s="80">
        <v>2</v>
      </c>
      <c r="F164" s="438">
        <v>72.760000000000005</v>
      </c>
      <c r="G164" s="212" t="s">
        <v>12</v>
      </c>
      <c r="H164" s="77" t="s">
        <v>12</v>
      </c>
      <c r="I164" s="77" t="s">
        <v>12</v>
      </c>
      <c r="J164" s="77" t="s">
        <v>12</v>
      </c>
      <c r="K164" s="77" t="s">
        <v>12</v>
      </c>
      <c r="L164" s="211">
        <v>129.47128259999999</v>
      </c>
      <c r="M164" s="77" t="s">
        <v>12</v>
      </c>
      <c r="N164" s="211">
        <v>199.0219716</v>
      </c>
      <c r="O164" s="77">
        <v>201.16199280000001</v>
      </c>
      <c r="P164" s="77">
        <v>222.56220479999999</v>
      </c>
      <c r="Q164" s="211">
        <v>237.54235320000001</v>
      </c>
      <c r="R164" s="211">
        <v>246.10243800000001</v>
      </c>
      <c r="S164" s="78" t="s">
        <v>12</v>
      </c>
    </row>
    <row r="165" spans="1:19" ht="87" x14ac:dyDescent="0.35">
      <c r="A165" s="331" t="s">
        <v>126</v>
      </c>
      <c r="B165" s="332" t="s">
        <v>20</v>
      </c>
      <c r="C165" s="332" t="s">
        <v>53</v>
      </c>
      <c r="D165" s="332">
        <v>99451</v>
      </c>
      <c r="E165" s="80"/>
      <c r="F165" s="351" t="s">
        <v>12</v>
      </c>
      <c r="G165" s="212" t="s">
        <v>12</v>
      </c>
      <c r="H165" s="77" t="s">
        <v>12</v>
      </c>
      <c r="I165" s="77" t="s">
        <v>12</v>
      </c>
      <c r="J165" s="77" t="s">
        <v>12</v>
      </c>
      <c r="K165" s="77" t="s">
        <v>12</v>
      </c>
      <c r="L165" s="211" t="s">
        <v>12</v>
      </c>
      <c r="M165" s="77" t="s">
        <v>12</v>
      </c>
      <c r="N165" s="211" t="s">
        <v>12</v>
      </c>
      <c r="O165" s="77" t="s">
        <v>12</v>
      </c>
      <c r="P165" s="77" t="s">
        <v>12</v>
      </c>
      <c r="Q165" s="211" t="s">
        <v>12</v>
      </c>
      <c r="R165" s="211" t="s">
        <v>12</v>
      </c>
      <c r="S165" s="78">
        <v>247.70745389999999</v>
      </c>
    </row>
    <row r="166" spans="1:19" ht="29" x14ac:dyDescent="0.35">
      <c r="A166" s="331" t="s">
        <v>126</v>
      </c>
      <c r="B166" s="332" t="s">
        <v>20</v>
      </c>
      <c r="C166" s="332" t="s">
        <v>83</v>
      </c>
      <c r="D166" s="332" t="s">
        <v>84</v>
      </c>
      <c r="E166" s="80"/>
      <c r="F166" s="351" t="s">
        <v>12</v>
      </c>
      <c r="G166" s="437">
        <v>45.475450500000001</v>
      </c>
      <c r="H166" s="415">
        <v>52.965524699999996</v>
      </c>
      <c r="I166" s="77" t="s">
        <v>12</v>
      </c>
      <c r="J166" s="77">
        <v>53.500529999999998</v>
      </c>
      <c r="K166" s="77">
        <v>56.175556499999999</v>
      </c>
      <c r="L166" s="211">
        <v>64.735641299999997</v>
      </c>
      <c r="M166" s="77" t="s">
        <v>12</v>
      </c>
      <c r="N166" s="211">
        <v>99.510985799999986</v>
      </c>
      <c r="O166" s="77">
        <v>100.5809964</v>
      </c>
      <c r="P166" s="77">
        <v>111.28110240000001</v>
      </c>
      <c r="Q166" s="211">
        <v>118.77117659999999</v>
      </c>
      <c r="R166" s="211">
        <v>123.051219</v>
      </c>
      <c r="S166" s="78">
        <v>247.70745389999999</v>
      </c>
    </row>
    <row r="167" spans="1:19" ht="130.5" x14ac:dyDescent="0.35">
      <c r="A167" s="331" t="s">
        <v>130</v>
      </c>
      <c r="B167" s="332" t="s">
        <v>20</v>
      </c>
      <c r="C167" s="332" t="s">
        <v>21</v>
      </c>
      <c r="D167" s="332">
        <v>90889</v>
      </c>
      <c r="E167" s="80"/>
      <c r="F167" s="351" t="s">
        <v>12</v>
      </c>
      <c r="G167" s="437">
        <v>45.475450500000001</v>
      </c>
      <c r="H167" s="415">
        <v>52.965524699999996</v>
      </c>
      <c r="I167" s="77" t="s">
        <v>12</v>
      </c>
      <c r="J167" s="77" t="s">
        <v>12</v>
      </c>
      <c r="K167" s="77" t="s">
        <v>12</v>
      </c>
      <c r="L167" s="211">
        <v>64.735641299999997</v>
      </c>
      <c r="M167" s="415">
        <v>85.600847999999985</v>
      </c>
      <c r="N167" s="211">
        <v>99.510985799999986</v>
      </c>
      <c r="O167" s="463">
        <v>100.5809964</v>
      </c>
      <c r="P167" s="77">
        <v>111.28110240000001</v>
      </c>
      <c r="Q167" s="211" t="s">
        <v>12</v>
      </c>
      <c r="R167" s="211">
        <v>123.051219</v>
      </c>
      <c r="S167" s="78">
        <v>247.70745389999999</v>
      </c>
    </row>
    <row r="168" spans="1:19" ht="58" x14ac:dyDescent="0.35">
      <c r="A168" s="331" t="s">
        <v>130</v>
      </c>
      <c r="B168" s="332" t="s">
        <v>20</v>
      </c>
      <c r="C168" s="332" t="s">
        <v>24</v>
      </c>
      <c r="D168" s="332">
        <v>96160</v>
      </c>
      <c r="E168" s="80"/>
      <c r="F168" s="438">
        <v>36.380360400000001</v>
      </c>
      <c r="G168" s="437">
        <v>45.475450500000001</v>
      </c>
      <c r="H168" s="415">
        <v>52.965524699999996</v>
      </c>
      <c r="I168" s="77" t="s">
        <v>12</v>
      </c>
      <c r="J168" s="77" t="s">
        <v>12</v>
      </c>
      <c r="K168" s="77" t="s">
        <v>12</v>
      </c>
      <c r="L168" s="211">
        <v>64.735641299999997</v>
      </c>
      <c r="M168" s="415">
        <v>85.600847999999985</v>
      </c>
      <c r="N168" s="211">
        <v>99.510985799999986</v>
      </c>
      <c r="O168" s="77">
        <v>100.5809964</v>
      </c>
      <c r="P168" s="77">
        <v>111.28110240000001</v>
      </c>
      <c r="Q168" s="211" t="s">
        <v>12</v>
      </c>
      <c r="R168" s="211">
        <v>123.051219</v>
      </c>
      <c r="S168" s="78">
        <v>247.70745389999999</v>
      </c>
    </row>
    <row r="169" spans="1:19" ht="145" x14ac:dyDescent="0.35">
      <c r="A169" s="155" t="s">
        <v>130</v>
      </c>
      <c r="B169" s="80" t="s">
        <v>20</v>
      </c>
      <c r="C169" s="80" t="s">
        <v>46</v>
      </c>
      <c r="D169" s="80">
        <v>99367</v>
      </c>
      <c r="E169" s="80">
        <v>2</v>
      </c>
      <c r="F169" s="213" t="s">
        <v>12</v>
      </c>
      <c r="G169" s="211" t="s">
        <v>12</v>
      </c>
      <c r="H169" s="55" t="s">
        <v>12</v>
      </c>
      <c r="I169" s="55" t="s">
        <v>12</v>
      </c>
      <c r="J169" s="55" t="s">
        <v>12</v>
      </c>
      <c r="K169" s="55" t="s">
        <v>12</v>
      </c>
      <c r="L169" s="211" t="s">
        <v>12</v>
      </c>
      <c r="M169" s="55" t="s">
        <v>12</v>
      </c>
      <c r="N169" s="211" t="s">
        <v>12</v>
      </c>
      <c r="O169" s="55" t="s">
        <v>12</v>
      </c>
      <c r="P169" s="55" t="s">
        <v>12</v>
      </c>
      <c r="Q169" s="211" t="s">
        <v>12</v>
      </c>
      <c r="R169" s="211" t="s">
        <v>12</v>
      </c>
      <c r="S169" s="76">
        <v>495.41490779999998</v>
      </c>
    </row>
    <row r="170" spans="1:19" ht="145" x14ac:dyDescent="0.35">
      <c r="A170" s="331" t="s">
        <v>130</v>
      </c>
      <c r="B170" s="332" t="s">
        <v>20</v>
      </c>
      <c r="C170" s="332" t="s">
        <v>47</v>
      </c>
      <c r="D170" s="332">
        <v>99368</v>
      </c>
      <c r="E170" s="80">
        <v>2</v>
      </c>
      <c r="F170" s="438">
        <v>72.760000000000005</v>
      </c>
      <c r="G170" s="212" t="s">
        <v>12</v>
      </c>
      <c r="H170" s="77" t="s">
        <v>12</v>
      </c>
      <c r="I170" s="77" t="s">
        <v>12</v>
      </c>
      <c r="J170" s="77" t="s">
        <v>12</v>
      </c>
      <c r="K170" s="77" t="s">
        <v>12</v>
      </c>
      <c r="L170" s="211">
        <v>129.47128259999999</v>
      </c>
      <c r="M170" s="77" t="s">
        <v>12</v>
      </c>
      <c r="N170" s="211">
        <v>199.0219716</v>
      </c>
      <c r="O170" s="77">
        <v>201.16199280000001</v>
      </c>
      <c r="P170" s="77">
        <v>222.56220479999999</v>
      </c>
      <c r="Q170" s="211">
        <v>237.54235320000001</v>
      </c>
      <c r="R170" s="211">
        <v>246.10243800000001</v>
      </c>
      <c r="S170" s="78" t="s">
        <v>12</v>
      </c>
    </row>
    <row r="171" spans="1:19" ht="87" x14ac:dyDescent="0.35">
      <c r="A171" s="331" t="s">
        <v>130</v>
      </c>
      <c r="B171" s="332" t="s">
        <v>20</v>
      </c>
      <c r="C171" s="332" t="s">
        <v>53</v>
      </c>
      <c r="D171" s="332">
        <v>99451</v>
      </c>
      <c r="E171" s="80"/>
      <c r="F171" s="351" t="s">
        <v>12</v>
      </c>
      <c r="G171" s="212" t="s">
        <v>12</v>
      </c>
      <c r="H171" s="77" t="s">
        <v>12</v>
      </c>
      <c r="I171" s="77" t="s">
        <v>12</v>
      </c>
      <c r="J171" s="77" t="s">
        <v>12</v>
      </c>
      <c r="K171" s="77" t="s">
        <v>12</v>
      </c>
      <c r="L171" s="211" t="s">
        <v>12</v>
      </c>
      <c r="M171" s="77" t="s">
        <v>12</v>
      </c>
      <c r="N171" s="211" t="s">
        <v>12</v>
      </c>
      <c r="O171" s="77" t="s">
        <v>12</v>
      </c>
      <c r="P171" s="77" t="s">
        <v>12</v>
      </c>
      <c r="Q171" s="211" t="s">
        <v>12</v>
      </c>
      <c r="R171" s="211" t="s">
        <v>12</v>
      </c>
      <c r="S171" s="78">
        <v>247.70745389999999</v>
      </c>
    </row>
    <row r="172" spans="1:19" ht="29" x14ac:dyDescent="0.35">
      <c r="A172" s="331" t="s">
        <v>130</v>
      </c>
      <c r="B172" s="332" t="s">
        <v>20</v>
      </c>
      <c r="C172" s="332" t="s">
        <v>83</v>
      </c>
      <c r="D172" s="332" t="s">
        <v>84</v>
      </c>
      <c r="E172" s="80"/>
      <c r="F172" s="351" t="s">
        <v>12</v>
      </c>
      <c r="G172" s="437">
        <v>45.475450500000001</v>
      </c>
      <c r="H172" s="415">
        <v>52.965524699999996</v>
      </c>
      <c r="I172" s="77" t="s">
        <v>12</v>
      </c>
      <c r="J172" s="77">
        <v>53.500529999999998</v>
      </c>
      <c r="K172" s="77">
        <v>56.175556499999999</v>
      </c>
      <c r="L172" s="211">
        <v>64.735641299999997</v>
      </c>
      <c r="M172" s="77" t="s">
        <v>12</v>
      </c>
      <c r="N172" s="211">
        <v>99.510985799999986</v>
      </c>
      <c r="O172" s="77">
        <v>100.5809964</v>
      </c>
      <c r="P172" s="77">
        <v>111.28110240000001</v>
      </c>
      <c r="Q172" s="211">
        <v>118.77117659999999</v>
      </c>
      <c r="R172" s="211">
        <v>123.051219</v>
      </c>
      <c r="S172" s="78">
        <v>247.70745389999999</v>
      </c>
    </row>
    <row r="173" spans="1:19" ht="43.5" x14ac:dyDescent="0.35">
      <c r="A173" s="155" t="s">
        <v>126</v>
      </c>
      <c r="B173" s="80" t="s">
        <v>20</v>
      </c>
      <c r="C173" s="80" t="s">
        <v>48</v>
      </c>
      <c r="D173" s="80" t="s">
        <v>49</v>
      </c>
      <c r="E173" s="80"/>
      <c r="F173" s="434">
        <v>36.380360400000001</v>
      </c>
      <c r="G173" s="431">
        <v>45.475450500000001</v>
      </c>
      <c r="H173" s="415">
        <v>52.965524699999996</v>
      </c>
      <c r="I173" s="61" t="s">
        <v>12</v>
      </c>
      <c r="J173" s="55">
        <v>53.5</v>
      </c>
      <c r="K173" s="55">
        <v>56.18</v>
      </c>
      <c r="L173" s="211">
        <v>64.735641299999997</v>
      </c>
      <c r="M173" s="414">
        <v>85.600847999999985</v>
      </c>
      <c r="N173" s="211">
        <v>99.510985799999986</v>
      </c>
      <c r="O173" s="55">
        <v>100.5809964</v>
      </c>
      <c r="P173" s="77">
        <v>111.28110240000001</v>
      </c>
      <c r="Q173" s="211">
        <v>118.77117659999999</v>
      </c>
      <c r="R173" s="211">
        <v>123.051219</v>
      </c>
      <c r="S173" s="76">
        <v>247.70745389999999</v>
      </c>
    </row>
    <row r="174" spans="1:19" ht="43.5" x14ac:dyDescent="0.35">
      <c r="A174" s="155" t="s">
        <v>130</v>
      </c>
      <c r="B174" s="80" t="s">
        <v>20</v>
      </c>
      <c r="C174" s="80" t="s">
        <v>48</v>
      </c>
      <c r="D174" s="80" t="s">
        <v>49</v>
      </c>
      <c r="E174" s="80"/>
      <c r="F174" s="434">
        <v>36.380360400000001</v>
      </c>
      <c r="G174" s="431">
        <v>45.475450500000001</v>
      </c>
      <c r="H174" s="415">
        <v>52.965524699999996</v>
      </c>
      <c r="I174" s="61" t="s">
        <v>12</v>
      </c>
      <c r="J174" s="55">
        <v>53.5</v>
      </c>
      <c r="K174" s="55">
        <v>56.18</v>
      </c>
      <c r="L174" s="211">
        <v>64.735641299999997</v>
      </c>
      <c r="M174" s="414">
        <v>85.600847999999985</v>
      </c>
      <c r="N174" s="211">
        <v>99.510985799999986</v>
      </c>
      <c r="O174" s="55">
        <v>100.5809964</v>
      </c>
      <c r="P174" s="77">
        <v>111.28110240000001</v>
      </c>
      <c r="Q174" s="211">
        <v>118.77117659999999</v>
      </c>
      <c r="R174" s="211">
        <v>123.051219</v>
      </c>
      <c r="S174" s="76">
        <v>247.70745389999999</v>
      </c>
    </row>
    <row r="175" spans="1:19" ht="43.5" x14ac:dyDescent="0.35">
      <c r="A175" s="331" t="s">
        <v>122</v>
      </c>
      <c r="B175" s="332" t="s">
        <v>20</v>
      </c>
      <c r="C175" s="332" t="s">
        <v>48</v>
      </c>
      <c r="D175" s="332" t="s">
        <v>49</v>
      </c>
      <c r="E175" s="332"/>
      <c r="F175" s="438">
        <v>36.380360400000001</v>
      </c>
      <c r="G175" s="437">
        <v>45.475450500000001</v>
      </c>
      <c r="H175" s="415">
        <v>52.965524699999996</v>
      </c>
      <c r="I175" s="66" t="s">
        <v>12</v>
      </c>
      <c r="J175" s="77">
        <v>53.5</v>
      </c>
      <c r="K175" s="77">
        <v>56.18</v>
      </c>
      <c r="L175" s="212">
        <v>64.735641299999997</v>
      </c>
      <c r="M175" s="415">
        <v>85.600847999999985</v>
      </c>
      <c r="N175" s="212">
        <v>99.510985799999986</v>
      </c>
      <c r="O175" s="77">
        <v>100.5809964</v>
      </c>
      <c r="P175" s="77">
        <v>111.28110240000001</v>
      </c>
      <c r="Q175" s="212">
        <v>118.77117659999999</v>
      </c>
      <c r="R175" s="212">
        <v>123.051219</v>
      </c>
      <c r="S175" s="78">
        <v>247.70745389999999</v>
      </c>
    </row>
    <row r="176" spans="1:19" ht="43.5" x14ac:dyDescent="0.35">
      <c r="A176" s="331" t="s">
        <v>132</v>
      </c>
      <c r="B176" s="332" t="s">
        <v>98</v>
      </c>
      <c r="C176" s="332" t="s">
        <v>99</v>
      </c>
      <c r="D176" s="332" t="s">
        <v>100</v>
      </c>
      <c r="E176" s="80"/>
      <c r="F176" s="351" t="s">
        <v>12</v>
      </c>
      <c r="G176" s="437">
        <v>45.475450500000001</v>
      </c>
      <c r="H176" s="415">
        <v>52.965524699999996</v>
      </c>
      <c r="I176" s="77" t="s">
        <v>12</v>
      </c>
      <c r="J176" s="77">
        <v>53.500529999999998</v>
      </c>
      <c r="K176" s="77">
        <v>56.175556499999999</v>
      </c>
      <c r="L176" s="211">
        <v>64.735641299999997</v>
      </c>
      <c r="M176" s="415">
        <v>85.600847999999985</v>
      </c>
      <c r="N176" s="211">
        <v>99.510985799999986</v>
      </c>
      <c r="O176" s="77">
        <v>100.5809964</v>
      </c>
      <c r="P176" s="77">
        <v>111.28110240000001</v>
      </c>
      <c r="Q176" s="211" t="s">
        <v>12</v>
      </c>
      <c r="R176" s="211">
        <v>123.051219</v>
      </c>
      <c r="S176" s="78">
        <v>247.70745389999999</v>
      </c>
    </row>
    <row r="177" spans="1:19" ht="43.5" x14ac:dyDescent="0.35">
      <c r="A177" s="331" t="s">
        <v>132</v>
      </c>
      <c r="B177" s="80" t="s">
        <v>98</v>
      </c>
      <c r="C177" s="389" t="s">
        <v>843</v>
      </c>
      <c r="D177" s="389" t="s">
        <v>832</v>
      </c>
      <c r="E177" s="80"/>
      <c r="F177" s="434">
        <v>36.380360400000001</v>
      </c>
      <c r="G177" s="431">
        <v>45.475450500000001</v>
      </c>
      <c r="H177" s="414">
        <v>52.965524699999996</v>
      </c>
      <c r="I177" s="77" t="s">
        <v>12</v>
      </c>
      <c r="J177" s="55">
        <v>53.500529999999998</v>
      </c>
      <c r="K177" s="55">
        <v>56.175556499999999</v>
      </c>
      <c r="L177" s="211">
        <v>64.735641299999997</v>
      </c>
      <c r="M177" s="414">
        <v>85.600847999999985</v>
      </c>
      <c r="N177" s="211">
        <v>99.510985799999986</v>
      </c>
      <c r="O177" s="55">
        <v>100.5809964</v>
      </c>
      <c r="P177" s="55">
        <v>111.28110240000001</v>
      </c>
      <c r="Q177" s="211">
        <v>118.77117659999999</v>
      </c>
      <c r="R177" s="211">
        <v>123.051219</v>
      </c>
      <c r="S177" s="76">
        <v>247.70745389999999</v>
      </c>
    </row>
    <row r="178" spans="1:19" ht="72.5" x14ac:dyDescent="0.35">
      <c r="A178" s="331" t="s">
        <v>132</v>
      </c>
      <c r="B178" s="80" t="s">
        <v>98</v>
      </c>
      <c r="C178" s="389" t="s">
        <v>844</v>
      </c>
      <c r="D178" s="389" t="s">
        <v>832</v>
      </c>
      <c r="E178" s="80">
        <v>4.5</v>
      </c>
      <c r="F178" s="434">
        <v>8.0844444444444452</v>
      </c>
      <c r="G178" s="431">
        <v>10.106666666666666</v>
      </c>
      <c r="H178" s="414">
        <v>11.771111111111111</v>
      </c>
      <c r="I178" s="66" t="s">
        <v>12</v>
      </c>
      <c r="J178" s="55">
        <v>11.889006666666667</v>
      </c>
      <c r="K178" s="55">
        <v>12.483457</v>
      </c>
      <c r="L178" s="211">
        <v>14.385698066666667</v>
      </c>
      <c r="M178" s="414">
        <v>19.022222222222222</v>
      </c>
      <c r="N178" s="211">
        <v>22.1135524</v>
      </c>
      <c r="O178" s="55">
        <v>22.351332533333334</v>
      </c>
      <c r="P178" s="55">
        <v>24.729133866666665</v>
      </c>
      <c r="Q178" s="211">
        <v>26.393594800000002</v>
      </c>
      <c r="R178" s="211">
        <v>27.344715333333333</v>
      </c>
      <c r="S178" s="76">
        <v>55.046100866666663</v>
      </c>
    </row>
    <row r="179" spans="1:19" ht="43.5" x14ac:dyDescent="0.35">
      <c r="A179" s="331" t="s">
        <v>133</v>
      </c>
      <c r="B179" s="332" t="s">
        <v>98</v>
      </c>
      <c r="C179" s="332" t="s">
        <v>99</v>
      </c>
      <c r="D179" s="332" t="s">
        <v>100</v>
      </c>
      <c r="E179" s="80"/>
      <c r="F179" s="351" t="s">
        <v>12</v>
      </c>
      <c r="G179" s="437">
        <v>45.475450500000001</v>
      </c>
      <c r="H179" s="415">
        <v>52.965524699999996</v>
      </c>
      <c r="I179" s="77" t="s">
        <v>12</v>
      </c>
      <c r="J179" s="77">
        <v>53.500529999999998</v>
      </c>
      <c r="K179" s="77">
        <v>56.175556499999999</v>
      </c>
      <c r="L179" s="211">
        <v>64.735641299999997</v>
      </c>
      <c r="M179" s="415">
        <v>85.600847999999985</v>
      </c>
      <c r="N179" s="211">
        <v>99.510985799999986</v>
      </c>
      <c r="O179" s="77">
        <v>100.5809964</v>
      </c>
      <c r="P179" s="77">
        <v>111.28110240000001</v>
      </c>
      <c r="Q179" s="211" t="s">
        <v>12</v>
      </c>
      <c r="R179" s="211">
        <v>123.051219</v>
      </c>
      <c r="S179" s="78">
        <v>247.70745389999999</v>
      </c>
    </row>
    <row r="180" spans="1:19" ht="43.5" x14ac:dyDescent="0.35">
      <c r="A180" s="331" t="s">
        <v>133</v>
      </c>
      <c r="B180" s="80" t="s">
        <v>98</v>
      </c>
      <c r="C180" s="389" t="s">
        <v>831</v>
      </c>
      <c r="D180" s="389" t="s">
        <v>832</v>
      </c>
      <c r="E180" s="80"/>
      <c r="F180" s="414">
        <v>36.380360400000001</v>
      </c>
      <c r="G180" s="414">
        <v>45.475450500000001</v>
      </c>
      <c r="H180" s="414">
        <v>52.965524699999996</v>
      </c>
      <c r="I180" s="410" t="s">
        <v>12</v>
      </c>
      <c r="J180" s="410">
        <v>53.500529999999998</v>
      </c>
      <c r="K180" s="410">
        <v>56.175556499999999</v>
      </c>
      <c r="L180" s="409">
        <v>64.735641299999997</v>
      </c>
      <c r="M180" s="429">
        <v>85.600847999999985</v>
      </c>
      <c r="N180" s="211">
        <v>99.510985799999986</v>
      </c>
      <c r="O180" s="55">
        <v>100.5809964</v>
      </c>
      <c r="P180" s="55">
        <v>111.28110240000001</v>
      </c>
      <c r="Q180" s="211">
        <v>118.77117659999999</v>
      </c>
      <c r="R180" s="211">
        <v>123.051219</v>
      </c>
      <c r="S180" s="76">
        <v>247.70745389999999</v>
      </c>
    </row>
    <row r="181" spans="1:19" ht="72.5" x14ac:dyDescent="0.35">
      <c r="A181" s="331" t="s">
        <v>133</v>
      </c>
      <c r="B181" s="80" t="s">
        <v>98</v>
      </c>
      <c r="C181" s="389" t="s">
        <v>844</v>
      </c>
      <c r="D181" s="389" t="s">
        <v>832</v>
      </c>
      <c r="E181" s="80">
        <v>4.5</v>
      </c>
      <c r="F181" s="434">
        <v>8.0844444444444452</v>
      </c>
      <c r="G181" s="431">
        <v>10.106666666666666</v>
      </c>
      <c r="H181" s="414">
        <v>11.771111111111111</v>
      </c>
      <c r="I181" s="66" t="s">
        <v>12</v>
      </c>
      <c r="J181" s="55">
        <v>11.889006666666667</v>
      </c>
      <c r="K181" s="55">
        <v>12.483457</v>
      </c>
      <c r="L181" s="211">
        <v>14.385698066666667</v>
      </c>
      <c r="M181" s="414">
        <v>19.022222222222222</v>
      </c>
      <c r="N181" s="211">
        <v>22.1135524</v>
      </c>
      <c r="O181" s="55">
        <v>22.351332533333334</v>
      </c>
      <c r="P181" s="55">
        <v>24.729133866666665</v>
      </c>
      <c r="Q181" s="211">
        <v>26.393594800000002</v>
      </c>
      <c r="R181" s="211">
        <v>27.344715333333333</v>
      </c>
      <c r="S181" s="76">
        <v>55.046100866666663</v>
      </c>
    </row>
    <row r="182" spans="1:19" ht="43.5" x14ac:dyDescent="0.35">
      <c r="A182" s="331" t="s">
        <v>134</v>
      </c>
      <c r="B182" s="332" t="s">
        <v>98</v>
      </c>
      <c r="C182" s="332" t="s">
        <v>99</v>
      </c>
      <c r="D182" s="332" t="s">
        <v>100</v>
      </c>
      <c r="E182" s="80"/>
      <c r="F182" s="351" t="s">
        <v>12</v>
      </c>
      <c r="G182" s="437">
        <v>45.475450500000001</v>
      </c>
      <c r="H182" s="415">
        <v>52.965524699999996</v>
      </c>
      <c r="I182" s="77" t="s">
        <v>12</v>
      </c>
      <c r="J182" s="77">
        <v>53.500529999999998</v>
      </c>
      <c r="K182" s="77">
        <v>56.175556499999999</v>
      </c>
      <c r="L182" s="211">
        <v>64.735641299999997</v>
      </c>
      <c r="M182" s="415">
        <v>85.600847999999985</v>
      </c>
      <c r="N182" s="211">
        <v>99.510985799999986</v>
      </c>
      <c r="O182" s="77">
        <v>100.5809964</v>
      </c>
      <c r="P182" s="77">
        <v>111.28110240000001</v>
      </c>
      <c r="Q182" s="211" t="s">
        <v>12</v>
      </c>
      <c r="R182" s="211">
        <v>123.051219</v>
      </c>
      <c r="S182" s="78">
        <v>247.70745389999999</v>
      </c>
    </row>
    <row r="183" spans="1:19" ht="43.5" x14ac:dyDescent="0.35">
      <c r="A183" s="331" t="s">
        <v>134</v>
      </c>
      <c r="B183" s="80" t="s">
        <v>98</v>
      </c>
      <c r="C183" s="389" t="s">
        <v>831</v>
      </c>
      <c r="D183" s="389" t="s">
        <v>832</v>
      </c>
      <c r="E183" s="80"/>
      <c r="F183" s="434">
        <v>36.380360400000001</v>
      </c>
      <c r="G183" s="431">
        <v>45.475450500000001</v>
      </c>
      <c r="H183" s="414">
        <v>52.965524699999996</v>
      </c>
      <c r="I183" s="61" t="s">
        <v>12</v>
      </c>
      <c r="J183" s="55">
        <v>53.500529999999998</v>
      </c>
      <c r="K183" s="55">
        <v>56.175556499999999</v>
      </c>
      <c r="L183" s="211">
        <v>64.735641299999997</v>
      </c>
      <c r="M183" s="414">
        <v>85.600847999999985</v>
      </c>
      <c r="N183" s="211">
        <v>99.510985799999986</v>
      </c>
      <c r="O183" s="55">
        <v>100.5809964</v>
      </c>
      <c r="P183" s="55">
        <v>111.28110240000001</v>
      </c>
      <c r="Q183" s="211">
        <v>118.77117659999999</v>
      </c>
      <c r="R183" s="211">
        <v>123.051219</v>
      </c>
      <c r="S183" s="76">
        <v>247.70745389999999</v>
      </c>
    </row>
    <row r="184" spans="1:19" ht="72.5" x14ac:dyDescent="0.35">
      <c r="A184" s="331" t="s">
        <v>134</v>
      </c>
      <c r="B184" s="332" t="s">
        <v>98</v>
      </c>
      <c r="C184" s="391" t="s">
        <v>844</v>
      </c>
      <c r="D184" s="391" t="s">
        <v>832</v>
      </c>
      <c r="E184" s="332">
        <v>4.5</v>
      </c>
      <c r="F184" s="438">
        <v>8.0844444444444452</v>
      </c>
      <c r="G184" s="437">
        <v>10.106666666666666</v>
      </c>
      <c r="H184" s="415">
        <v>11.771111111111111</v>
      </c>
      <c r="I184" s="66" t="s">
        <v>12</v>
      </c>
      <c r="J184" s="77">
        <v>11.889006666666667</v>
      </c>
      <c r="K184" s="77">
        <v>12.483457</v>
      </c>
      <c r="L184" s="212">
        <v>14.385698066666667</v>
      </c>
      <c r="M184" s="415">
        <v>19.022222222222222</v>
      </c>
      <c r="N184" s="212">
        <v>22.1135524</v>
      </c>
      <c r="O184" s="77">
        <v>22.351332533333334</v>
      </c>
      <c r="P184" s="77">
        <v>24.729133866666665</v>
      </c>
      <c r="Q184" s="212">
        <v>26.393594800000002</v>
      </c>
      <c r="R184" s="212">
        <v>27.344715333333333</v>
      </c>
      <c r="S184" s="78">
        <v>55.046100866666663</v>
      </c>
    </row>
  </sheetData>
  <sheetProtection algorithmName="SHA-512" hashValue="SOkkwfv0Rnrrf3NTOzQ1JWLXGpRFlMD3gR1MMjF2K/z56GnS31sYENy7jcSF0dAQB4c4yitnfhvrU27dCu6GWA==" saltValue="FABIvqXpX0/YYrbFBU9hLw==" spinCount="100000" sheet="1" sort="0" autoFilter="0"/>
  <mergeCells count="1">
    <mergeCell ref="A1:S1"/>
  </mergeCells>
  <phoneticPr fontId="11" type="noConversion"/>
  <pageMargins left="0.25" right="0.25" top="0.75" bottom="0.75" header="0.3" footer="0.3"/>
  <pageSetup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E4279547536E4E8B90D15B755FDF6D" ma:contentTypeVersion="15" ma:contentTypeDescription="Create a new document." ma:contentTypeScope="" ma:versionID="4eef373665fd04f1dfd2cc6877bed201">
  <xsd:schema xmlns:xsd="http://www.w3.org/2001/XMLSchema" xmlns:xs="http://www.w3.org/2001/XMLSchema" xmlns:p="http://schemas.microsoft.com/office/2006/metadata/properties" xmlns:ns2="d834f084-ad29-4cb7-89c1-8e493685ebad" xmlns:ns3="415d6573-af1e-436a-9275-64ffaacb1f59" xmlns:ns4="bf2920f7-6e42-4ee3-9f3f-c94b7af73a2a" targetNamespace="http://schemas.microsoft.com/office/2006/metadata/properties" ma:root="true" ma:fieldsID="f08140704c7e1cea1a29d6e04ff1d08f" ns2:_="" ns3:_="" ns4:_="">
    <xsd:import namespace="d834f084-ad29-4cb7-89c1-8e493685ebad"/>
    <xsd:import namespace="415d6573-af1e-436a-9275-64ffaacb1f59"/>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4:TaxCatchAll" minOccurs="0"/>
                <xsd:element ref="ns2:lcf76f155ced4ddcb4097134ff3c332f"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4f084-ad29-4cb7-89c1-8e493685eb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Notes" ma:index="20"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5d6573-af1e-436a-9275-64ffaacb1f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195e033-1d34-4221-8905-4482d4ae7d14}" ma:internalName="TaxCatchAll" ma:showField="CatchAllData" ma:web="415d6573-af1e-436a-9275-64ffaacb1f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z G g 2 W P 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z G g 2 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x o N l g o i k e 4 D g A A A B E A A A A T A B w A R m 9 y b X V s Y X M v U 2 V j d G l v b j E u b S C i G A A o o B Q A A A A A A A A A A A A A A A A A A A A A A A A A A A A r T k 0 u y c z P U w i G 0 I b W A F B L A Q I t A B Q A A g A I A M x o N l j 2 X + L u p A A A A P c A A A A S A A A A A A A A A A A A A A A A A A A A A A B D b 2 5 m a W c v U G F j a 2 F n Z S 5 4 b W x Q S w E C L Q A U A A I A C A D M a D Z Y D 8 r p q 6 Q A A A D p A A A A E w A A A A A A A A A A A A A A A A D w A A A A W 0 N v b n R l b n R f V H l w Z X N d L n h t b F B L A Q I t A B Q A A g A I A M x o N 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5 x m R h P 4 Z M S p 5 k 5 + F + p G T W A A A A A A I A A A A A A A N m A A D A A A A A E A A A A C I P d C h W p T h S u 4 F D G t + r t 1 c A A A A A B I A A A K A A A A A Q A A A A 1 h G D L l j F p J C E J V / p o N E H 7 1 A A A A B N F v 1 A t Q R 8 c c y z s e T 3 B N c x P r y 8 8 m s + P d k b z h d 4 x y g R E 9 j R x V + U i O y n m o 7 + s z W I M X M z 5 y a 6 D C G p L Y W r B 9 G 0 W r U Q U u R C y g l m R S 6 K Q U O x A V w 0 S R Q A A A D m L w c z M X M O k F S 0 N X O b 1 g S h r 6 C g g 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bf2920f7-6e42-4ee3-9f3f-c94b7af73a2a" xsi:nil="true"/>
    <SharedWithUsers xmlns="415d6573-af1e-436a-9275-64ffaacb1f59">
      <UserInfo>
        <DisplayName>Daniel Deniz</DisplayName>
        <AccountId>27</AccountId>
        <AccountType/>
      </UserInfo>
    </SharedWithUsers>
    <lcf76f155ced4ddcb4097134ff3c332f xmlns="d834f084-ad29-4cb7-89c1-8e493685ebad">
      <Terms xmlns="http://schemas.microsoft.com/office/infopath/2007/PartnerControls"/>
    </lcf76f155ced4ddcb4097134ff3c332f>
    <Notes xmlns="d834f084-ad29-4cb7-89c1-8e493685ebad" xsi:nil="true"/>
  </documentManagement>
</p:properties>
</file>

<file path=customXml/itemProps1.xml><?xml version="1.0" encoding="utf-8"?>
<ds:datastoreItem xmlns:ds="http://schemas.openxmlformats.org/officeDocument/2006/customXml" ds:itemID="{A8075DE5-86FD-468B-BD1D-89325A976EAC}">
  <ds:schemaRefs>
    <ds:schemaRef ds:uri="http://schemas.microsoft.com/sharepoint/v3/contenttype/forms"/>
  </ds:schemaRefs>
</ds:datastoreItem>
</file>

<file path=customXml/itemProps2.xml><?xml version="1.0" encoding="utf-8"?>
<ds:datastoreItem xmlns:ds="http://schemas.openxmlformats.org/officeDocument/2006/customXml" ds:itemID="{D97BB7EF-CB1D-4563-B2F8-421DAF3B5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4f084-ad29-4cb7-89c1-8e493685ebad"/>
    <ds:schemaRef ds:uri="415d6573-af1e-436a-9275-64ffaacb1f59"/>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30D1BE-1222-48FB-9536-D88811ADA82C}">
  <ds:schemaRefs>
    <ds:schemaRef ds:uri="http://schemas.microsoft.com/DataMashup"/>
  </ds:schemaRefs>
</ds:datastoreItem>
</file>

<file path=customXml/itemProps4.xml><?xml version="1.0" encoding="utf-8"?>
<ds:datastoreItem xmlns:ds="http://schemas.openxmlformats.org/officeDocument/2006/customXml" ds:itemID="{CB49F36E-376E-4A04-BF59-A6A6030B16E2}">
  <ds:schemaRefs>
    <ds:schemaRef ds:uri="http://schemas.microsoft.com/office/2006/documentManagement/types"/>
    <ds:schemaRef ds:uri="http://schemas.openxmlformats.org/package/2006/metadata/core-properties"/>
    <ds:schemaRef ds:uri="http://purl.org/dc/elements/1.1/"/>
    <ds:schemaRef ds:uri="d834f084-ad29-4cb7-89c1-8e493685ebad"/>
    <ds:schemaRef ds:uri="http://schemas.microsoft.com/office/2006/metadata/properties"/>
    <ds:schemaRef ds:uri="http://purl.org/dc/terms/"/>
    <ds:schemaRef ds:uri="http://schemas.microsoft.com/office/infopath/2007/PartnerControls"/>
    <ds:schemaRef ds:uri="bf2920f7-6e42-4ee3-9f3f-c94b7af73a2a"/>
    <ds:schemaRef ds:uri="415d6573-af1e-436a-9275-64ffaacb1f59"/>
    <ds:schemaRef ds:uri="http://www.w3.org/XML/1998/namespace"/>
    <ds:schemaRef ds:uri="http://purl.org/dc/dcmitype/"/>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21</vt:i4>
      </vt:variant>
    </vt:vector>
  </HeadingPairs>
  <TitlesOfParts>
    <vt:vector size="44" baseType="lpstr">
      <vt:lpstr>Outpatient-IntensiveOP Tier 1</vt:lpstr>
      <vt:lpstr>Outpatient-IntensiveOP Tier 2</vt:lpstr>
      <vt:lpstr>Outpatient-IntensiveOP Tier 3</vt:lpstr>
      <vt:lpstr>Residential Tier 1</vt:lpstr>
      <vt:lpstr>Residential Tier 2</vt:lpstr>
      <vt:lpstr>Residential Tier 3</vt:lpstr>
      <vt:lpstr>WithdrawalManagement Tier 1 </vt:lpstr>
      <vt:lpstr>WithdrawalManagement Tier 2</vt:lpstr>
      <vt:lpstr>WithdrawalManagement Tier 3</vt:lpstr>
      <vt:lpstr>OTP </vt:lpstr>
      <vt:lpstr>ASAM 3.7WM &amp; 4.0WM</vt:lpstr>
      <vt:lpstr>OTP Medications </vt:lpstr>
      <vt:lpstr>Non-DMC Services</vt:lpstr>
      <vt:lpstr>Perinatal</vt:lpstr>
      <vt:lpstr>CENS</vt:lpstr>
      <vt:lpstr>Rates Standards</vt:lpstr>
      <vt:lpstr>Billing Rules</vt:lpstr>
      <vt:lpstr>Place of Service</vt:lpstr>
      <vt:lpstr>Discipline</vt:lpstr>
      <vt:lpstr>Modifiers</vt:lpstr>
      <vt:lpstr>Taxonomy Codes</vt:lpstr>
      <vt:lpstr>Sheet1</vt:lpstr>
      <vt:lpstr>Track Changes</vt:lpstr>
      <vt:lpstr>CENS!Print_Area</vt:lpstr>
      <vt:lpstr>Modifiers!Print_Area</vt:lpstr>
      <vt:lpstr>'Non-DMC Services'!Print_Area</vt:lpstr>
      <vt:lpstr>'OTP Medications '!Print_Area</vt:lpstr>
      <vt:lpstr>'Outpatient-IntensiveOP Tier 1'!Print_Area</vt:lpstr>
      <vt:lpstr>'Outpatient-IntensiveOP Tier 2'!Print_Area</vt:lpstr>
      <vt:lpstr>'Outpatient-IntensiveOP Tier 3'!Print_Area</vt:lpstr>
      <vt:lpstr>Perinatal!Print_Area</vt:lpstr>
      <vt:lpstr>'Place of Service'!Print_Area</vt:lpstr>
      <vt:lpstr>'Rates Standards'!Print_Area</vt:lpstr>
      <vt:lpstr>'Billing Rules'!Print_Titles</vt:lpstr>
      <vt:lpstr>Modifiers!Print_Titles</vt:lpstr>
      <vt:lpstr>'OTP '!Print_Titles</vt:lpstr>
      <vt:lpstr>'Outpatient-IntensiveOP Tier 1'!Print_Titles</vt:lpstr>
      <vt:lpstr>'Outpatient-IntensiveOP Tier 2'!Print_Titles</vt:lpstr>
      <vt:lpstr>'Outpatient-IntensiveOP Tier 3'!Print_Titles</vt:lpstr>
      <vt:lpstr>'Place of Service'!Print_Titles</vt:lpstr>
      <vt:lpstr>'Residential Tier 1'!Print_Titles</vt:lpstr>
      <vt:lpstr>'Residential Tier 2'!Print_Titles</vt:lpstr>
      <vt:lpstr>'Residential Tier 3'!Print_Titles</vt:lpstr>
      <vt:lpstr>'Taxonomy Codes'!Print_Titles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Wagner</dc:creator>
  <cp:keywords/>
  <dc:description/>
  <cp:lastModifiedBy>Maurilio Mendez</cp:lastModifiedBy>
  <cp:revision/>
  <cp:lastPrinted>2023-03-23T19:32:55Z</cp:lastPrinted>
  <dcterms:created xsi:type="dcterms:W3CDTF">2015-06-05T18:17:20Z</dcterms:created>
  <dcterms:modified xsi:type="dcterms:W3CDTF">2024-03-20T16:48:13Z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0x010100B6E4279547536E4E8B90D15B755FDF6D</vt:lpwstr>
  </property>
  <property fmtid="{D5CDD505-2E9C-101B-9397-08002B2CF9AE}" pid="3" name="MediaServiceImageTags">
    <vt:lpwstr/>
  </property>
</Properties>
</file>